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760" activeTab="0"/>
  </bookViews>
  <sheets>
    <sheet name="Сведения  по тех.присоединению " sheetId="1" r:id="rId1"/>
  </sheets>
  <definedNames>
    <definedName name="_xlnm.Print_Titles" localSheetId="0">'Сведения  по тех.присоединению '!$7:$7</definedName>
    <definedName name="_xlnm.Print_Area" localSheetId="0">'Сведения  по тех.присоединению '!$A$1:$J$106</definedName>
  </definedNames>
  <calcPr fullCalcOnLoad="1" refMode="R1C1"/>
</workbook>
</file>

<file path=xl/sharedStrings.xml><?xml version="1.0" encoding="utf-8"?>
<sst xmlns="http://schemas.openxmlformats.org/spreadsheetml/2006/main" count="487" uniqueCount="299">
  <si>
    <t xml:space="preserve">Сведения об осуществлении технологического присоединения к электрическим сетям </t>
  </si>
  <si>
    <t>Наименование сетевой организации:</t>
  </si>
  <si>
    <t>Отчет о фактическом исполнении технологического присоединения</t>
  </si>
  <si>
    <t>энергопринимающих устройств максимальной мощностью, не превышающей 15 кВт включительно</t>
  </si>
  <si>
    <t>№ п/п</t>
  </si>
  <si>
    <t>№ и дата договора</t>
  </si>
  <si>
    <t>Наименование заявителя</t>
  </si>
  <si>
    <t>Наименование и адрес присоединяемого объекта</t>
  </si>
  <si>
    <t>Точка присоед-я</t>
  </si>
  <si>
    <t>Уровень напряжения</t>
  </si>
  <si>
    <t>Присоединяемая мощность, кВт</t>
  </si>
  <si>
    <t>Срок ввода</t>
  </si>
  <si>
    <t>НН</t>
  </si>
  <si>
    <t>ИТОГО:</t>
  </si>
  <si>
    <t>энергопринимающих устройств свыше 15 кВт на уровне напряжения до 1 кВ</t>
  </si>
  <si>
    <t>№ТП-001/2015 от 21.01.2015</t>
  </si>
  <si>
    <t>ООО "Триада</t>
  </si>
  <si>
    <t>ШВ-217 0,4 кВ</t>
  </si>
  <si>
    <t>№ТП-035/2014 от 22.09.2014</t>
  </si>
  <si>
    <t>ВЛ 0,4 кВ Л-12/6</t>
  </si>
  <si>
    <t>№ТП-042/2014 от 20.10.2014</t>
  </si>
  <si>
    <t>1 квартал</t>
  </si>
  <si>
    <t>№ТП-057/2014 от 25.12.2014</t>
  </si>
  <si>
    <t>ШН "Бесхоз"</t>
  </si>
  <si>
    <t>№494-ТП от 13.01.2015</t>
  </si>
  <si>
    <t>ООО "Деньги до зарплаты Ковдор"</t>
  </si>
  <si>
    <t>Офис, г. Ковдор, ул. Чехова, д.4, 1 этаж.</t>
  </si>
  <si>
    <t>ФЛ  Тарбазанова С.А.</t>
  </si>
  <si>
    <t>ФЛ  Кияшко В.А.</t>
  </si>
  <si>
    <t>ФЛ  Чурлик В.Н.</t>
  </si>
  <si>
    <t>дачный домик  пгт.Никель, район Заречье, земельный участок № 52</t>
  </si>
  <si>
    <t>дачный домик  пгт.Никель, район Заречье, ул.Заводская,земельный участок № 21</t>
  </si>
  <si>
    <t>стройплощадка, г.Заполярный, ул.Юбилейная дом 22</t>
  </si>
  <si>
    <t>магазин, г.Заполярный, ул.Юбилейная</t>
  </si>
  <si>
    <t>ВРУ дома №4 по ул. Чехова</t>
  </si>
  <si>
    <t>№ ТП358/1 от 28.01.2015</t>
  </si>
  <si>
    <t>МУП "Ковдор"</t>
  </si>
  <si>
    <t xml:space="preserve">Баня, Ковдорский район, н.п. Ёнский,ул. Строителей, д.15, </t>
  </si>
  <si>
    <t>ВЛ 0,4 кВ №6, опора №10</t>
  </si>
  <si>
    <t>2 квартал</t>
  </si>
  <si>
    <t>№ТП 92/3  от 13.03.2014</t>
  </si>
  <si>
    <t>№ 372/3 ТП от 30.03.2015</t>
  </si>
  <si>
    <t>ООО "Мастер"</t>
  </si>
  <si>
    <t>Продовольственный магазин, Мурманская область, г. Ковдор, ул. Кошица, д.21</t>
  </si>
  <si>
    <t xml:space="preserve">ЩС-3, ул. Кошица д.21 </t>
  </si>
  <si>
    <t>№356/1 ТП от 10.12.2014</t>
  </si>
  <si>
    <t>ИП Лугинин Д.Б</t>
  </si>
  <si>
    <t>Автомойка, Мурманская область,  г. Ковдор, ул. Победы, д.24</t>
  </si>
  <si>
    <t>КТП-55, РУ-0,4 кВ ф.3</t>
  </si>
  <si>
    <t>СН-2</t>
  </si>
  <si>
    <t>№ТП-054/2014 от 19.12.2014</t>
  </si>
  <si>
    <t>Никель, дачный домик</t>
  </si>
  <si>
    <t>№ТП-017/2014 от 29.05.2014</t>
  </si>
  <si>
    <t>ШВ "магазины" 0,4 кВ</t>
  </si>
  <si>
    <t>№ТП-005/2015 от 29.01.2015</t>
  </si>
  <si>
    <t>№ТП-007/2015 от 04.02.2015</t>
  </si>
  <si>
    <t>ОАО"ВымпелКом"</t>
  </si>
  <si>
    <t>Заполярный, Терешковой, базовая станция СС</t>
  </si>
  <si>
    <t>ВРУ 0,4 кВ поликлиники</t>
  </si>
  <si>
    <t>№ТП-024/2015 от 18.05.2015</t>
  </si>
  <si>
    <t>Никель, Бредова, 3 магазин</t>
  </si>
  <si>
    <t>ШВ-41 0,4 кВ</t>
  </si>
  <si>
    <t>№ТП-011/2015 от 12.03.2015</t>
  </si>
  <si>
    <t>№ТП-030/2015 от 01.06.2015</t>
  </si>
  <si>
    <t>Никель, Комсомольская, магазин</t>
  </si>
  <si>
    <t>Р-107 0,4 кВ</t>
  </si>
  <si>
    <t>№ТП-028/2015 от 01.06.2015</t>
  </si>
  <si>
    <t>Никель, гвардейский, 12 стоматология</t>
  </si>
  <si>
    <t>ШВ-59 0,4 кВ</t>
  </si>
  <si>
    <t>№ТП-036/2015 от 09.06.2015</t>
  </si>
  <si>
    <t>ИП Брагин П.В.</t>
  </si>
  <si>
    <t>Никель, Гвардейский,6/1 магазин</t>
  </si>
  <si>
    <t>ШВ-45, 0,4 кВ</t>
  </si>
  <si>
    <t>№ТП-029/2015 от 01.06.2015</t>
  </si>
  <si>
    <t>№ТП-038/2015 от 11.06.2015</t>
  </si>
  <si>
    <t>ИП Кукачев Ю.В.</t>
  </si>
  <si>
    <t>Никель, Гвардейский, 39 магазин</t>
  </si>
  <si>
    <t>ШВ-146, 0,4 кВ</t>
  </si>
  <si>
    <t>№ТП-055/2014 от 24.06.2014</t>
  </si>
  <si>
    <t>Заполярный, Ленина, 41 нежилое помещение</t>
  </si>
  <si>
    <t>ТП 2молокозавод"</t>
  </si>
  <si>
    <t>№ТП-037/2015 от 10.06.2015</t>
  </si>
  <si>
    <t>Никель, Гвардейский пр., д.33, нотариальная контора</t>
  </si>
  <si>
    <t>ШВ-142 0,4кВ</t>
  </si>
  <si>
    <t>№ТП-041/2015 от 17.06.2015</t>
  </si>
  <si>
    <t>ИП Ливандовский А.А.</t>
  </si>
  <si>
    <t>Никель, Гвардейский пр. д.12, офис</t>
  </si>
  <si>
    <t>Р-30 0,4кВ</t>
  </si>
  <si>
    <t>№ТП-058/2014 от 26.12.2014</t>
  </si>
  <si>
    <t>Заполярный, ул. Строительная, здание №6</t>
  </si>
  <si>
    <t>ВЛ-0,4кВ Л-508 оп.№9</t>
  </si>
  <si>
    <t>№ТП-022/2015 от 30.04.2015</t>
  </si>
  <si>
    <t>Никель, ул. Нагорная, гараж</t>
  </si>
  <si>
    <t>ВЛ-0,4кВ    Л-38/1 оп. №1</t>
  </si>
  <si>
    <t>№ТП-021/2015 от 22.04.2015</t>
  </si>
  <si>
    <t>ООО "Атлант"</t>
  </si>
  <si>
    <t>ВЛ-10 кВ Л-17</t>
  </si>
  <si>
    <t>№ТП-027/2014 от 11.08.2014</t>
  </si>
  <si>
    <t>ИП Тедеев П.А.</t>
  </si>
  <si>
    <t>кафе, Никель, Бредова</t>
  </si>
  <si>
    <t>ТП-68 РУ 0,4 кВ Р-14</t>
  </si>
  <si>
    <t>№ТП-003/2015 от 22.01.2015</t>
  </si>
  <si>
    <t>ИП Ратникова И.Б.</t>
  </si>
  <si>
    <t>магазин, Заполярный</t>
  </si>
  <si>
    <t>ВРУ 0,4 кВ АТП</t>
  </si>
  <si>
    <t>№ТП-008/2015 от 25.02.2015</t>
  </si>
  <si>
    <t>ЗАО "Тандер"</t>
  </si>
  <si>
    <t>Заполярный, Бабикова,11 магазин Магнит</t>
  </si>
  <si>
    <t>ШН-3,0,4 кВ</t>
  </si>
  <si>
    <t>№ТП-039/2015 от 11.06.2015</t>
  </si>
  <si>
    <t>Никель,  район Заречье, земельный участок № 208/95, дачный дом</t>
  </si>
  <si>
    <t>ВЛ-0,4кВ    Л-12/6 отпайка от оп. 23 опосредованно через безхозяйные сети</t>
  </si>
  <si>
    <t>№18/2 ТП от 15.01.2015</t>
  </si>
  <si>
    <t>РУ 0,4 кВ ТП-51</t>
  </si>
  <si>
    <t>3 квартал</t>
  </si>
  <si>
    <t>ФЛ Роговой А.И.</t>
  </si>
  <si>
    <t>ФЛ Комаров А.А.</t>
  </si>
  <si>
    <t>ФЛ Маслова Л.Н.</t>
  </si>
  <si>
    <t>ФЛ Шабанов Н.Е.</t>
  </si>
  <si>
    <t>ФЛ Лебедев И.М.</t>
  </si>
  <si>
    <t>ИП Смоляков А.А.</t>
  </si>
  <si>
    <t>ИП Логвиненко И.С.</t>
  </si>
  <si>
    <t>ФЛ Рогожинский Д.П.</t>
  </si>
  <si>
    <t>ФЛ Полковницкий Э.Н.</t>
  </si>
  <si>
    <t>ФЛ Кустов Д.В.</t>
  </si>
  <si>
    <t>ФЛ Щетнева  Г.А.</t>
  </si>
  <si>
    <t>ИП  Якоби Е.А.</t>
  </si>
  <si>
    <t>Заполярный Бабикова, 10, магазин</t>
  </si>
  <si>
    <t xml:space="preserve"> стройплощадка 100-й жилой дом,  г. Ковдор, ул. Кошица  временное присоединение</t>
  </si>
  <si>
    <t>стройплощадка, Никель, ул. Первомайская  временное присоединение</t>
  </si>
  <si>
    <t>наконечники приходящей кабельной линии ВРУ домов</t>
  </si>
  <si>
    <t>Оборудование связи в кол-ве  33 объектов  присоединений г. Ковдор</t>
  </si>
  <si>
    <t>Оборудование связи в кол-ве  18 объектов  присоединений г. Ковдор</t>
  </si>
  <si>
    <t>№ТП-032/2014 от 03.06.2015</t>
  </si>
  <si>
    <t>№ТП-033/2015 от 05.06.2015</t>
  </si>
  <si>
    <t>Никель, Бредова,9 магазин</t>
  </si>
  <si>
    <t>ШВ-44 0,4 кВ</t>
  </si>
  <si>
    <t>№ТП-034/2015 от 22.06.2015</t>
  </si>
  <si>
    <t>КТП-88 РУ 0,4 кВ А-2</t>
  </si>
  <si>
    <t>№ТП-053/2015 от 18.08.2015</t>
  </si>
  <si>
    <t>Никель, Гвардейский, 18</t>
  </si>
  <si>
    <t>ШН-115 Печ.2</t>
  </si>
  <si>
    <t>№ТП-058/2015 от 14.09.2015</t>
  </si>
  <si>
    <t>Никель,Гвардейский, 22 маг. "Цветочный рай"</t>
  </si>
  <si>
    <t>ШВ-72 0,4 кВ</t>
  </si>
  <si>
    <t>№ТП-044/2015 от 01.07.2015</t>
  </si>
  <si>
    <t>№ТП-016/2015 от 01.04.2015</t>
  </si>
  <si>
    <t>ТП-7 РУ 0,4 кВ Р-5</t>
  </si>
  <si>
    <t>№ТП-048/2015 от 08.07.2015</t>
  </si>
  <si>
    <t>№ТП-042/2015 от 27.06.2015</t>
  </si>
  <si>
    <t>Никель, Гвардейский,43 гараж</t>
  </si>
  <si>
    <t>РП-5 Ру 0,4 кВ Р-22</t>
  </si>
  <si>
    <t>№ТП-064/2015 от 25.09.2015</t>
  </si>
  <si>
    <t>ВЛ-12/5 0,4 кВ</t>
  </si>
  <si>
    <t>№ТП-054/2015 от 24.08.2015</t>
  </si>
  <si>
    <t>ООО "Призма"</t>
  </si>
  <si>
    <t>Заполярный, ул. Ленина, медкабинет</t>
  </si>
  <si>
    <t>ВРУ 0,4 Ленина,22</t>
  </si>
  <si>
    <t>Базовая станция сотовой связи, Мурманская область, г. Ковдор, ул.Сухачева, д.21</t>
  </si>
  <si>
    <t>ТП-42, РУ-6кВ, ф.0; ТП-41, РУ-6кВ,ф.6 (опосредовано от ТП-10, РУ-0,4кВ ф.13)</t>
  </si>
  <si>
    <t>№522 от 16.04.2015г.</t>
  </si>
  <si>
    <t>ИП Мисевич З.Н</t>
  </si>
  <si>
    <t>Помещение № 1,г. Ковдор, ул. Кирова, д.2</t>
  </si>
  <si>
    <t>ВУ (ЯБПВУ) ж/д №2 по ул. Кирова</t>
  </si>
  <si>
    <t>№ТП-009/2015 от 03.03.2015</t>
  </si>
  <si>
    <t>ИП Гаркалин</t>
  </si>
  <si>
    <t>Никель, Полярный проезд,2 автомойка</t>
  </si>
  <si>
    <t>ТП-38 РУ 0,4 кВ Р-1</t>
  </si>
  <si>
    <t>№ТП-045/2014 от 10.11.2014</t>
  </si>
  <si>
    <t>Никитин В.В.</t>
  </si>
  <si>
    <t>Никель, пр. Гвардейский, автомойка</t>
  </si>
  <si>
    <t>ТП-29 РУ 0,4 кВ Р-1</t>
  </si>
  <si>
    <t>№ТП-049/2015 от 09.07.2015</t>
  </si>
  <si>
    <t>Цой М.И.</t>
  </si>
  <si>
    <t>Никель, Профсоюзная, 2а , гараж</t>
  </si>
  <si>
    <t>ТП-12 РУ 0,4 кВ Р-4</t>
  </si>
  <si>
    <t>№ТП-061/2015 от 18.09.2015</t>
  </si>
  <si>
    <t>ООО "Форсаж-Авто"</t>
  </si>
  <si>
    <t>Никель, район АТЦ</t>
  </si>
  <si>
    <t>ТП-29 РУ 0,4 кВ А-6</t>
  </si>
  <si>
    <t>ИП Карякина Е.А.</t>
  </si>
  <si>
    <t>ИП Миссюра  А.В.</t>
  </si>
  <si>
    <t>№ТП-018/2015 от 06.04.2015</t>
  </si>
  <si>
    <t>ИП Коптева М.В.</t>
  </si>
  <si>
    <t>парикмахерская "Локон" г. Заполярный, ул. Космонавтов, д.6 кв.2</t>
  </si>
  <si>
    <t>ШВ-120 0,4кВ</t>
  </si>
  <si>
    <t>№ТП-046/2015 от 06.07.2015</t>
  </si>
  <si>
    <t>дачный домик, п. Никель, район "Заречье"</t>
  </si>
  <si>
    <t>ВЛ 0,4 кВ ОЛ-12/6а оп.№6а</t>
  </si>
  <si>
    <t>№ТП-040/2015 от 17.06.2015</t>
  </si>
  <si>
    <t>№ТП-063/2015 от 24.09.2015</t>
  </si>
  <si>
    <t>ВЛ 0,4 кВ ВЛ-12/6 оп.№15</t>
  </si>
  <si>
    <t>№ТП-051/2015 от 20.07.2015</t>
  </si>
  <si>
    <t>гараж на 4 автомобиля, г. Заполярный, ул. Бабикова, д.12, инв. №975 Лит.Б</t>
  </si>
  <si>
    <t>ВРУ-0,4кВ АТП</t>
  </si>
  <si>
    <t>№ТП-067/2015 от 19.10.2015</t>
  </si>
  <si>
    <t>ВЛ 0,4 кВ ОЛ-12/6а оп.№7а</t>
  </si>
  <si>
    <t>№ТП-016/2014 от 29.05.2014</t>
  </si>
  <si>
    <t>ВЛ 0,4 кВ ОЛ-12/6а оп.№3а</t>
  </si>
  <si>
    <t>№ТП-015/2014 от 29.05.2014</t>
  </si>
  <si>
    <t>№ТП-043/2015 от 03.08.2015</t>
  </si>
  <si>
    <t>№ТП-074/2015 от 25.11.2015</t>
  </si>
  <si>
    <t>гараж №7-б-2, п.Никель, двор ул. Бредова, д.3</t>
  </si>
  <si>
    <t>ВРУ-0,4кВ г/т "Дружба"</t>
  </si>
  <si>
    <t xml:space="preserve">№ТП-14-003 от 23.04.2014 </t>
  </si>
  <si>
    <t xml:space="preserve">Федеральное государственное казенное учреждение "Пограничное управление ФСБ РФ по МО" </t>
  </si>
  <si>
    <t>100-квартирный жилой дом, г.Заполярный, ул. Юбилейная, 10А микрорайон</t>
  </si>
  <si>
    <t>ВРУ-0,4кВ жилого дома</t>
  </si>
  <si>
    <t>№ТП-073/2015 от 24.11.2015</t>
  </si>
  <si>
    <t xml:space="preserve">ПАО Сбербанк </t>
  </si>
  <si>
    <t>внутреннее структурное подразделение №8627/01408, п. Никель, Гвардейский пр., д.39</t>
  </si>
  <si>
    <t>ШВ-146 0,4кВ</t>
  </si>
  <si>
    <t>№ТП-062/2015 от 23.09.2015</t>
  </si>
  <si>
    <t>ООО "Технострой"</t>
  </si>
  <si>
    <t>производственная база, п. Никель, район АЗС-АТЦ</t>
  </si>
  <si>
    <t>ТП-29 РУ-0,4кВ А-10</t>
  </si>
  <si>
    <t>СН2</t>
  </si>
  <si>
    <t>№ТП-14-001 от 23.04.2014</t>
  </si>
  <si>
    <t>135-квартирный жилой дом, п. Никель, ул. Первомайская, в/ч 2200</t>
  </si>
  <si>
    <t xml:space="preserve">РУ-0,4кВ построенной  БКТП </t>
  </si>
  <si>
    <t>Стоимость договора (без НДС)  ( руб)</t>
  </si>
  <si>
    <t xml:space="preserve"> Акционерное общество  "Мурманэнергосбыт" </t>
  </si>
  <si>
    <t>филиал "Заполярная горэлектросеть"</t>
  </si>
  <si>
    <t>филиал "Ковдорская электросеть"</t>
  </si>
  <si>
    <t>ТП №164/1 от 08.06.2015</t>
  </si>
  <si>
    <t>Отчет о фактическом исполнении технологического присоединения энергопринимающих устройств свыше 15 кВт на уровне напряжения 6 кВ и выше</t>
  </si>
  <si>
    <t>ВСЕГО:</t>
  </si>
  <si>
    <t>в том числе:</t>
  </si>
  <si>
    <t xml:space="preserve"> льготные заявители   ( ТП  до 15 кВт)</t>
  </si>
  <si>
    <t>прочие заявители        ( ТП свыше  15 кВт)</t>
  </si>
  <si>
    <t>по индивидуальным проектам   (свыше  150 кВт)</t>
  </si>
  <si>
    <t>ИП Трусова Г.В.</t>
  </si>
  <si>
    <t>ФЛ Мазакина В.И.</t>
  </si>
  <si>
    <t>ФЛ Носов Н.Г</t>
  </si>
  <si>
    <t>ФЛ Заединов В.Н.</t>
  </si>
  <si>
    <t>ФЛ Макаренков В.Р.</t>
  </si>
  <si>
    <t>ФЛ Тедеев П.А.</t>
  </si>
  <si>
    <t>ФЛ Осина Т.А.</t>
  </si>
  <si>
    <t>ФЛ Корень М.М.</t>
  </si>
  <si>
    <t>ФЛ Ошарина С.Я.</t>
  </si>
  <si>
    <t>ФЛ Романова Е.Н.</t>
  </si>
  <si>
    <t>ФЛ Макарова В.Н.</t>
  </si>
  <si>
    <t>ФЛ Ерохин В.В.</t>
  </si>
  <si>
    <t>ФЛ Пулянова Е.В.</t>
  </si>
  <si>
    <t>ФЛ Ткалич В.В.</t>
  </si>
  <si>
    <t>ФЛ Ануфриева Р.В.</t>
  </si>
  <si>
    <t>ФЛ Ольгейзер К.Е.</t>
  </si>
  <si>
    <t>временное тех.присоединение</t>
  </si>
  <si>
    <t>4 квартал</t>
  </si>
  <si>
    <t>3 кварал</t>
  </si>
  <si>
    <t>361/1 от 06.05.2014г.</t>
  </si>
  <si>
    <t>ФГУП "РТРС"</t>
  </si>
  <si>
    <t>Радиовещательная передающая станция цифрового наземного телерадиовещания Мурманская область, Ковдорский район, п. Риколатва, ул. Победы</t>
  </si>
  <si>
    <t>Оп. №5, ВЛ 0,4 кВ №6, КТП-17</t>
  </si>
  <si>
    <t>361/2 от 06.05.2014г.</t>
  </si>
  <si>
    <t>Радиовещательная передающая станция цифрового наземного телерадиовещания Мурманская область, Ковдорский район, н.п. Енский</t>
  </si>
  <si>
    <t>Ф. 5 ТП-102</t>
  </si>
  <si>
    <t xml:space="preserve"> 527 от 11.06.2015г.</t>
  </si>
  <si>
    <t>ФЛ Герасимов В.Ф</t>
  </si>
  <si>
    <t>Дача, Мурманская область, Ковдорский район, н.п. Енский, ул. Железнодорожная, д.31, кв.1</t>
  </si>
  <si>
    <t>КТП-108 ВЛ 0,4 кВ №2, опора №24</t>
  </si>
  <si>
    <t>ФЛ Шайхутдинов Д.А.</t>
  </si>
  <si>
    <t>Помещение, ул. Баштыркова д.2 кор.А.</t>
  </si>
  <si>
    <t>Шпильки НН трансформатора Т-1, ТП-85</t>
  </si>
  <si>
    <t>№ 530 от 06.07.2015г.</t>
  </si>
  <si>
    <t>с НДС</t>
  </si>
  <si>
    <t>№ 18  от 25.04.2014г</t>
  </si>
  <si>
    <t>100-квартирный жилой дом, г. Ковдор  ул.Кошица</t>
  </si>
  <si>
    <t>РУ-0,4кВ   ТП-51</t>
  </si>
  <si>
    <t xml:space="preserve"> 2016 год</t>
  </si>
  <si>
    <t>Стоимость договора  с НДС ( руб)</t>
  </si>
  <si>
    <t xml:space="preserve">                                                               </t>
  </si>
  <si>
    <t>Оборудование связи в кол-ве  42 объекта  присоединений г. Ковдор</t>
  </si>
  <si>
    <t>Заполярный, район горбольница, гараж</t>
  </si>
  <si>
    <t>ФЛ Шульский  Г.Г.</t>
  </si>
  <si>
    <t xml:space="preserve">Технологические присоединения по индивидуальным проектам ( строительство электрических сетей)       </t>
  </si>
  <si>
    <t>ПАО "Мобильные ТелеСистемы"</t>
  </si>
  <si>
    <t>ПАО "Ростелеком"</t>
  </si>
  <si>
    <t>ФЛ Долгова А.К.</t>
  </si>
  <si>
    <t>ФЛ Остапенко Н.М.</t>
  </si>
  <si>
    <t>ФЛ  Харитонова Ю.А.</t>
  </si>
  <si>
    <t>№ ТП-019/2015 от 08.04.2015г</t>
  </si>
  <si>
    <t>гараж для двух а/м г.Заполярный ул. Комсомольская</t>
  </si>
  <si>
    <t>ВРУ-0,4кВ гаражи ВОХР</t>
  </si>
  <si>
    <t>№ ТП-050/2015 от 09.07.2015</t>
  </si>
  <si>
    <t>лыжная  трасса  Никель  р-н Заречье</t>
  </si>
  <si>
    <t>ТП-12 РУ0,4  Р-4</t>
  </si>
  <si>
    <t xml:space="preserve">МБОУДО  ДЮСШ Никель </t>
  </si>
  <si>
    <t>№ТП-047/2015 от 06.07.2015г</t>
  </si>
  <si>
    <t>дачный погреб Никель р-н Заречье</t>
  </si>
  <si>
    <t>ВЛ-12/5 0,4 кВ  опора № 24</t>
  </si>
  <si>
    <t>№ ТП-033/2014 от 18.09.2014г</t>
  </si>
  <si>
    <t>гараж №3-Г-4   пгт.Никель, ул.Октябрьская р-н ГИБДД</t>
  </si>
  <si>
    <t>ВЛ-21/3-7 опора № 2</t>
  </si>
  <si>
    <t>№ ТП-004/2015 от 29.01.2015</t>
  </si>
  <si>
    <t>лыжная  трасса  Заполярный</t>
  </si>
  <si>
    <t>в-6Кв л-36 сн2</t>
  </si>
  <si>
    <t>Исполнитель. Ульянкова В.В.</t>
  </si>
  <si>
    <r>
      <t xml:space="preserve">за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2015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</si>
</sst>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\ _р_._-;\-* #,##0\ _р_._-;_-* &quot;-&quot;\ _р_._-;_-@_-"/>
    <numFmt numFmtId="170" formatCode="_-* #,##0.00\ _р_._-;\-* #,##0.00\ _р_._-;_-* &quot;-&quot;??\ _р_._-;_-@_-"/>
    <numFmt numFmtId="171" formatCode="#,##0.0"/>
    <numFmt numFmtId="172" formatCode="0.000"/>
    <numFmt numFmtId="173" formatCode="#,##0\ \к\В\т"/>
    <numFmt numFmtId="174" formatCode="0\ \г\о\д"/>
    <numFmt numFmtId="175" formatCode="#,##0.0\ \к\В"/>
    <numFmt numFmtId="176" formatCode="#,##0&quot;р.&quot;/\к\В\т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\ \к\В\т"/>
    <numFmt numFmtId="184" formatCode="#,##0.00\ \к\В\т"/>
    <numFmt numFmtId="185" formatCode="0.000000"/>
    <numFmt numFmtId="186" formatCode="0.00000"/>
    <numFmt numFmtId="187" formatCode="0.0000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Cambria"/>
      <family val="1"/>
    </font>
    <font>
      <sz val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E7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0" fillId="0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21" fillId="0" borderId="10" xfId="52" applyNumberFormat="1" applyFont="1" applyFill="1" applyBorder="1" applyAlignment="1">
      <alignment horizontal="left" vertical="center" wrapText="1"/>
      <protection/>
    </xf>
    <xf numFmtId="0" fontId="21" fillId="0" borderId="10" xfId="52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left" vertical="center" wrapText="1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175" fontId="21" fillId="0" borderId="11" xfId="52" applyNumberFormat="1" applyFont="1" applyFill="1" applyBorder="1" applyAlignment="1">
      <alignment horizontal="center" vertical="center" wrapText="1"/>
      <protection/>
    </xf>
    <xf numFmtId="0" fontId="39" fillId="0" borderId="10" xfId="53" applyNumberFormat="1" applyFont="1" applyFill="1" applyBorder="1" applyAlignment="1">
      <alignment horizontal="left" vertical="center" wrapText="1"/>
      <protection/>
    </xf>
    <xf numFmtId="0" fontId="39" fillId="0" borderId="10" xfId="52" applyNumberFormat="1" applyFont="1" applyBorder="1" applyAlignment="1">
      <alignment horizontal="left" wrapText="1"/>
      <protection/>
    </xf>
    <xf numFmtId="2" fontId="21" fillId="0" borderId="10" xfId="0" applyNumberFormat="1" applyFont="1" applyBorder="1" applyAlignment="1">
      <alignment horizontal="right" vertical="center" wrapText="1"/>
    </xf>
    <xf numFmtId="0" fontId="39" fillId="0" borderId="11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173" fontId="21" fillId="0" borderId="11" xfId="52" applyNumberFormat="1" applyFont="1" applyFill="1" applyBorder="1" applyAlignment="1">
      <alignment horizontal="center" vertical="center" wrapText="1"/>
      <protection/>
    </xf>
    <xf numFmtId="174" fontId="21" fillId="0" borderId="11" xfId="52" applyNumberFormat="1" applyFont="1" applyFill="1" applyBorder="1" applyAlignment="1">
      <alignment horizontal="center" vertical="center" wrapText="1"/>
      <protection/>
    </xf>
    <xf numFmtId="176" fontId="21" fillId="0" borderId="11" xfId="52" applyNumberFormat="1" applyFont="1" applyFill="1" applyBorder="1" applyAlignment="1">
      <alignment horizontal="center" vertical="center" wrapText="1"/>
      <protection/>
    </xf>
    <xf numFmtId="0" fontId="21" fillId="24" borderId="10" xfId="52" applyFont="1" applyFill="1" applyBorder="1" applyAlignment="1">
      <alignment horizontal="center" vertical="center" wrapText="1"/>
      <protection/>
    </xf>
    <xf numFmtId="0" fontId="19" fillId="24" borderId="12" xfId="52" applyFont="1" applyFill="1" applyBorder="1" applyAlignment="1">
      <alignment horizontal="center" vertical="center" wrapText="1"/>
      <protection/>
    </xf>
    <xf numFmtId="0" fontId="19" fillId="24" borderId="13" xfId="52" applyFont="1" applyFill="1" applyBorder="1" applyAlignment="1">
      <alignment horizontal="center" vertical="center" wrapText="1"/>
      <protection/>
    </xf>
    <xf numFmtId="175" fontId="19" fillId="24" borderId="13" xfId="52" applyNumberFormat="1" applyFont="1" applyFill="1" applyBorder="1" applyAlignment="1">
      <alignment horizontal="center" vertical="center" wrapText="1"/>
      <protection/>
    </xf>
    <xf numFmtId="173" fontId="19" fillId="24" borderId="13" xfId="52" applyNumberFormat="1" applyFont="1" applyFill="1" applyBorder="1" applyAlignment="1">
      <alignment horizontal="center" vertical="center" wrapText="1"/>
      <protection/>
    </xf>
    <xf numFmtId="174" fontId="19" fillId="24" borderId="13" xfId="52" applyNumberFormat="1" applyFont="1" applyFill="1" applyBorder="1" applyAlignment="1">
      <alignment horizontal="center" vertical="center" wrapText="1"/>
      <protection/>
    </xf>
    <xf numFmtId="176" fontId="19" fillId="24" borderId="13" xfId="52" applyNumberFormat="1" applyFont="1" applyFill="1" applyBorder="1" applyAlignment="1">
      <alignment horizontal="center" vertical="center" wrapText="1"/>
      <protection/>
    </xf>
    <xf numFmtId="0" fontId="39" fillId="0" borderId="10" xfId="52" applyNumberFormat="1" applyFont="1" applyFill="1" applyBorder="1" applyAlignment="1">
      <alignment horizontal="left" vertical="center" wrapText="1"/>
      <protection/>
    </xf>
    <xf numFmtId="174" fontId="21" fillId="0" borderId="11" xfId="52" applyNumberFormat="1" applyFont="1" applyFill="1" applyBorder="1" applyAlignment="1">
      <alignment horizontal="left" vertical="center" wrapText="1"/>
      <protection/>
    </xf>
    <xf numFmtId="175" fontId="21" fillId="0" borderId="11" xfId="52" applyNumberFormat="1" applyFont="1" applyFill="1" applyBorder="1" applyAlignment="1">
      <alignment horizontal="left" vertical="center" wrapText="1"/>
      <protection/>
    </xf>
    <xf numFmtId="173" fontId="21" fillId="0" borderId="11" xfId="52" applyNumberFormat="1" applyFont="1" applyFill="1" applyBorder="1" applyAlignment="1">
      <alignment horizontal="left" vertical="center" wrapText="1"/>
      <protection/>
    </xf>
    <xf numFmtId="175" fontId="21" fillId="0" borderId="10" xfId="52" applyNumberFormat="1" applyFont="1" applyFill="1" applyBorder="1" applyAlignment="1">
      <alignment horizontal="left" vertical="center" wrapText="1"/>
      <protection/>
    </xf>
    <xf numFmtId="0" fontId="21" fillId="24" borderId="10" xfId="52" applyNumberFormat="1" applyFont="1" applyFill="1" applyBorder="1" applyAlignment="1">
      <alignment horizontal="left" vertical="center" wrapText="1"/>
      <protection/>
    </xf>
    <xf numFmtId="0" fontId="22" fillId="24" borderId="10" xfId="52" applyNumberFormat="1" applyFont="1" applyFill="1" applyBorder="1" applyAlignment="1">
      <alignment horizontal="left" vertical="center" wrapText="1"/>
      <protection/>
    </xf>
    <xf numFmtId="0" fontId="21" fillId="0" borderId="14" xfId="52" applyFont="1" applyFill="1" applyBorder="1" applyAlignment="1">
      <alignment horizontal="left" vertical="center" wrapText="1"/>
      <protection/>
    </xf>
    <xf numFmtId="0" fontId="21" fillId="25" borderId="10" xfId="52" applyFont="1" applyFill="1" applyBorder="1" applyAlignment="1">
      <alignment horizontal="left" vertical="center" wrapText="1"/>
      <protection/>
    </xf>
    <xf numFmtId="0" fontId="21" fillId="25" borderId="15" xfId="52" applyFont="1" applyFill="1" applyBorder="1" applyAlignment="1">
      <alignment horizontal="left" vertical="center" wrapText="1"/>
      <protection/>
    </xf>
    <xf numFmtId="175" fontId="22" fillId="25" borderId="15" xfId="52" applyNumberFormat="1" applyFont="1" applyFill="1" applyBorder="1" applyAlignment="1">
      <alignment horizontal="left" vertical="center" wrapText="1"/>
      <protection/>
    </xf>
    <xf numFmtId="174" fontId="22" fillId="25" borderId="15" xfId="52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2" fillId="25" borderId="15" xfId="52" applyFont="1" applyFill="1" applyBorder="1" applyAlignment="1">
      <alignment horizontal="right" vertical="center" wrapText="1"/>
      <protection/>
    </xf>
    <xf numFmtId="0" fontId="21" fillId="24" borderId="16" xfId="52" applyFont="1" applyFill="1" applyBorder="1" applyAlignment="1">
      <alignment horizontal="center" vertical="center" wrapText="1"/>
      <protection/>
    </xf>
    <xf numFmtId="0" fontId="21" fillId="24" borderId="15" xfId="52" applyFont="1" applyFill="1" applyBorder="1" applyAlignment="1">
      <alignment horizontal="center" vertical="center" wrapText="1"/>
      <protection/>
    </xf>
    <xf numFmtId="0" fontId="22" fillId="24" borderId="15" xfId="52" applyFont="1" applyFill="1" applyBorder="1" applyAlignment="1">
      <alignment horizontal="right" vertical="center" wrapText="1"/>
      <protection/>
    </xf>
    <xf numFmtId="175" fontId="21" fillId="24" borderId="15" xfId="52" applyNumberFormat="1" applyFont="1" applyFill="1" applyBorder="1" applyAlignment="1">
      <alignment horizontal="center" vertical="center" wrapText="1"/>
      <protection/>
    </xf>
    <xf numFmtId="182" fontId="21" fillId="0" borderId="10" xfId="54" applyNumberFormat="1" applyFont="1" applyBorder="1" applyAlignment="1">
      <alignment horizontal="right" vertical="center"/>
      <protection/>
    </xf>
    <xf numFmtId="4" fontId="21" fillId="0" borderId="10" xfId="52" applyNumberFormat="1" applyFont="1" applyFill="1" applyBorder="1" applyAlignment="1">
      <alignment horizontal="right" vertical="center" wrapText="1"/>
      <protection/>
    </xf>
    <xf numFmtId="0" fontId="21" fillId="24" borderId="10" xfId="53" applyNumberFormat="1" applyFont="1" applyFill="1" applyBorder="1" applyAlignment="1">
      <alignment horizontal="left" vertical="center" wrapText="1"/>
      <protection/>
    </xf>
    <xf numFmtId="0" fontId="21" fillId="24" borderId="10" xfId="52" applyNumberFormat="1" applyFont="1" applyFill="1" applyBorder="1" applyAlignment="1">
      <alignment horizontal="left" wrapText="1"/>
      <protection/>
    </xf>
    <xf numFmtId="0" fontId="21" fillId="24" borderId="11" xfId="52" applyNumberFormat="1" applyFont="1" applyFill="1" applyBorder="1" applyAlignment="1">
      <alignment horizontal="left" vertical="center" wrapText="1"/>
      <protection/>
    </xf>
    <xf numFmtId="0" fontId="40" fillId="24" borderId="17" xfId="0" applyFont="1" applyFill="1" applyBorder="1" applyAlignment="1">
      <alignment horizontal="left" wrapText="1"/>
    </xf>
    <xf numFmtId="174" fontId="21" fillId="24" borderId="11" xfId="52" applyNumberFormat="1" applyFont="1" applyFill="1" applyBorder="1" applyAlignment="1">
      <alignment horizontal="left" vertical="center" wrapText="1"/>
      <protection/>
    </xf>
    <xf numFmtId="0" fontId="21" fillId="24" borderId="10" xfId="52" applyNumberFormat="1" applyFont="1" applyFill="1" applyBorder="1" applyAlignment="1">
      <alignment horizontal="right" vertical="center" wrapText="1"/>
      <protection/>
    </xf>
    <xf numFmtId="0" fontId="22" fillId="24" borderId="10" xfId="52" applyFont="1" applyFill="1" applyBorder="1" applyAlignment="1">
      <alignment horizontal="right" vertical="center" wrapText="1"/>
      <protection/>
    </xf>
    <xf numFmtId="0" fontId="22" fillId="25" borderId="15" xfId="52" applyNumberFormat="1" applyFont="1" applyFill="1" applyBorder="1" applyAlignment="1">
      <alignment horizontal="right" vertical="center" wrapText="1"/>
      <protection/>
    </xf>
    <xf numFmtId="174" fontId="22" fillId="24" borderId="15" xfId="52" applyNumberFormat="1" applyFont="1" applyFill="1" applyBorder="1" applyAlignment="1">
      <alignment horizontal="center" vertical="center" wrapText="1"/>
      <protection/>
    </xf>
    <xf numFmtId="0" fontId="21" fillId="24" borderId="0" xfId="52" applyFont="1" applyFill="1" applyBorder="1" applyAlignment="1">
      <alignment horizontal="center" vertical="center" wrapText="1"/>
      <protection/>
    </xf>
    <xf numFmtId="0" fontId="22" fillId="24" borderId="0" xfId="52" applyFont="1" applyFill="1" applyBorder="1" applyAlignment="1">
      <alignment horizontal="right" vertical="center" wrapText="1"/>
      <protection/>
    </xf>
    <xf numFmtId="175" fontId="21" fillId="24" borderId="0" xfId="52" applyNumberFormat="1" applyFont="1" applyFill="1" applyBorder="1" applyAlignment="1">
      <alignment horizontal="center" vertical="center" wrapText="1"/>
      <protection/>
    </xf>
    <xf numFmtId="174" fontId="22" fillId="24" borderId="0" xfId="52" applyNumberFormat="1" applyFont="1" applyFill="1" applyBorder="1" applyAlignment="1">
      <alignment horizontal="center" vertical="center" wrapText="1"/>
      <protection/>
    </xf>
    <xf numFmtId="4" fontId="22" fillId="24" borderId="0" xfId="52" applyNumberFormat="1" applyFont="1" applyFill="1" applyBorder="1" applyAlignment="1">
      <alignment horizontal="right" vertical="center" wrapText="1"/>
      <protection/>
    </xf>
    <xf numFmtId="175" fontId="21" fillId="24" borderId="10" xfId="52" applyNumberFormat="1" applyFont="1" applyFill="1" applyBorder="1" applyAlignment="1">
      <alignment horizontal="center" vertical="center" wrapText="1"/>
      <protection/>
    </xf>
    <xf numFmtId="174" fontId="22" fillId="24" borderId="10" xfId="52" applyNumberFormat="1" applyFont="1" applyFill="1" applyBorder="1" applyAlignment="1">
      <alignment horizontal="center" vertical="center" wrapText="1"/>
      <protection/>
    </xf>
    <xf numFmtId="4" fontId="22" fillId="24" borderId="10" xfId="52" applyNumberFormat="1" applyFont="1" applyFill="1" applyBorder="1" applyAlignment="1">
      <alignment horizontal="right" vertical="center" wrapText="1"/>
      <protection/>
    </xf>
    <xf numFmtId="0" fontId="30" fillId="0" borderId="10" xfId="52" applyNumberFormat="1" applyFont="1" applyFill="1" applyBorder="1" applyAlignment="1">
      <alignment horizontal="left" vertical="center" wrapText="1"/>
      <protection/>
    </xf>
    <xf numFmtId="174" fontId="30" fillId="0" borderId="11" xfId="52" applyNumberFormat="1" applyFont="1" applyFill="1" applyBorder="1" applyAlignment="1">
      <alignment horizontal="left" vertical="center" wrapText="1"/>
      <protection/>
    </xf>
    <xf numFmtId="0" fontId="30" fillId="0" borderId="11" xfId="52" applyFont="1" applyFill="1" applyBorder="1" applyAlignment="1">
      <alignment horizontal="left" vertical="center" wrapText="1"/>
      <protection/>
    </xf>
    <xf numFmtId="175" fontId="30" fillId="0" borderId="11" xfId="52" applyNumberFormat="1" applyFont="1" applyFill="1" applyBorder="1" applyAlignment="1">
      <alignment horizontal="left" vertical="center" wrapText="1"/>
      <protection/>
    </xf>
    <xf numFmtId="0" fontId="30" fillId="0" borderId="10" xfId="52" applyFont="1" applyFill="1" applyBorder="1" applyAlignment="1">
      <alignment horizontal="left" vertical="center" wrapText="1"/>
      <protection/>
    </xf>
    <xf numFmtId="0" fontId="41" fillId="0" borderId="10" xfId="52" applyFont="1" applyFill="1" applyBorder="1" applyAlignment="1">
      <alignment horizontal="left" vertical="center" wrapText="1"/>
      <protection/>
    </xf>
    <xf numFmtId="175" fontId="30" fillId="0" borderId="10" xfId="52" applyNumberFormat="1" applyFont="1" applyFill="1" applyBorder="1" applyAlignment="1">
      <alignment horizontal="left" vertical="center" wrapText="1"/>
      <protection/>
    </xf>
    <xf numFmtId="0" fontId="41" fillId="0" borderId="11" xfId="52" applyFont="1" applyFill="1" applyBorder="1" applyAlignment="1">
      <alignment horizontal="left" vertical="center" wrapText="1"/>
      <protection/>
    </xf>
    <xf numFmtId="174" fontId="30" fillId="0" borderId="10" xfId="52" applyNumberFormat="1" applyFont="1" applyFill="1" applyBorder="1" applyAlignment="1">
      <alignment horizontal="left" vertical="center" wrapText="1"/>
      <protection/>
    </xf>
    <xf numFmtId="0" fontId="30" fillId="24" borderId="16" xfId="52" applyFont="1" applyFill="1" applyBorder="1" applyAlignment="1">
      <alignment horizontal="center" vertical="center" wrapText="1"/>
      <protection/>
    </xf>
    <xf numFmtId="0" fontId="30" fillId="24" borderId="15" xfId="52" applyFont="1" applyFill="1" applyBorder="1" applyAlignment="1">
      <alignment horizontal="center" vertical="center" wrapText="1"/>
      <protection/>
    </xf>
    <xf numFmtId="0" fontId="32" fillId="24" borderId="15" xfId="52" applyFont="1" applyFill="1" applyBorder="1" applyAlignment="1">
      <alignment horizontal="right" vertical="center" wrapText="1"/>
      <protection/>
    </xf>
    <xf numFmtId="175" fontId="30" fillId="24" borderId="15" xfId="52" applyNumberFormat="1" applyFont="1" applyFill="1" applyBorder="1" applyAlignment="1">
      <alignment horizontal="center" vertical="center" wrapText="1"/>
      <protection/>
    </xf>
    <xf numFmtId="174" fontId="30" fillId="24" borderId="15" xfId="52" applyNumberFormat="1" applyFont="1" applyFill="1" applyBorder="1" applyAlignment="1">
      <alignment horizontal="center" vertical="center" wrapText="1"/>
      <protection/>
    </xf>
    <xf numFmtId="0" fontId="30" fillId="0" borderId="10" xfId="53" applyNumberFormat="1" applyFont="1" applyFill="1" applyBorder="1" applyAlignment="1">
      <alignment horizontal="left" vertical="center" wrapText="1"/>
      <protection/>
    </xf>
    <xf numFmtId="0" fontId="41" fillId="0" borderId="10" xfId="53" applyNumberFormat="1" applyFont="1" applyFill="1" applyBorder="1" applyAlignment="1">
      <alignment horizontal="left" vertical="center" wrapText="1"/>
      <protection/>
    </xf>
    <xf numFmtId="0" fontId="41" fillId="0" borderId="10" xfId="52" applyNumberFormat="1" applyFont="1" applyBorder="1" applyAlignment="1">
      <alignment horizontal="left" wrapText="1"/>
      <protection/>
    </xf>
    <xf numFmtId="182" fontId="30" fillId="0" borderId="10" xfId="54" applyNumberFormat="1" applyFont="1" applyBorder="1" applyAlignment="1">
      <alignment vertical="center"/>
      <protection/>
    </xf>
    <xf numFmtId="0" fontId="31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2" fontId="30" fillId="0" borderId="10" xfId="0" applyNumberFormat="1" applyFont="1" applyBorder="1" applyAlignment="1">
      <alignment vertical="center" wrapText="1"/>
    </xf>
    <xf numFmtId="4" fontId="30" fillId="24" borderId="15" xfId="52" applyNumberFormat="1" applyFont="1" applyFill="1" applyBorder="1" applyAlignment="1">
      <alignment vertical="center" wrapText="1"/>
      <protection/>
    </xf>
    <xf numFmtId="0" fontId="31" fillId="0" borderId="10" xfId="0" applyFont="1" applyBorder="1" applyAlignment="1">
      <alignment horizontal="left" vertical="center" wrapText="1"/>
    </xf>
    <xf numFmtId="2" fontId="3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173" fontId="30" fillId="0" borderId="10" xfId="52" applyNumberFormat="1" applyFont="1" applyFill="1" applyBorder="1" applyAlignment="1">
      <alignment horizontal="left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vertical="center"/>
      <protection/>
    </xf>
    <xf numFmtId="0" fontId="21" fillId="0" borderId="10" xfId="52" applyFont="1" applyBorder="1" applyAlignment="1">
      <alignment vertical="center" wrapText="1"/>
      <protection/>
    </xf>
    <xf numFmtId="0" fontId="43" fillId="0" borderId="0" xfId="0" applyFont="1" applyAlignment="1">
      <alignment horizontal="center" vertical="center"/>
    </xf>
    <xf numFmtId="0" fontId="21" fillId="0" borderId="19" xfId="52" applyFont="1" applyBorder="1" applyAlignment="1">
      <alignment vertical="center" wrapText="1"/>
      <protection/>
    </xf>
    <xf numFmtId="0" fontId="20" fillId="0" borderId="20" xfId="52" applyNumberFormat="1" applyFont="1" applyFill="1" applyBorder="1" applyAlignment="1">
      <alignment horizontal="center" vertical="center" wrapText="1"/>
      <protection/>
    </xf>
    <xf numFmtId="0" fontId="40" fillId="0" borderId="21" xfId="0" applyFont="1" applyBorder="1" applyAlignment="1">
      <alignment horizontal="left" wrapText="1"/>
    </xf>
    <xf numFmtId="0" fontId="43" fillId="26" borderId="10" xfId="0" applyFont="1" applyFill="1" applyBorder="1" applyAlignment="1">
      <alignment horizontal="center" vertical="center" wrapText="1"/>
    </xf>
    <xf numFmtId="0" fontId="21" fillId="0" borderId="10" xfId="52" applyNumberFormat="1" applyFont="1" applyFill="1" applyBorder="1" applyAlignment="1">
      <alignment horizontal="right" vertical="center" wrapText="1"/>
      <protection/>
    </xf>
    <xf numFmtId="2" fontId="21" fillId="0" borderId="10" xfId="54" applyNumberFormat="1" applyFont="1" applyBorder="1" applyAlignment="1">
      <alignment horizontal="right" vertical="center"/>
      <protection/>
    </xf>
    <xf numFmtId="2" fontId="39" fillId="0" borderId="10" xfId="54" applyNumberFormat="1" applyFont="1" applyBorder="1" applyAlignment="1">
      <alignment horizontal="right" vertical="center"/>
      <protection/>
    </xf>
    <xf numFmtId="182" fontId="20" fillId="0" borderId="10" xfId="54" applyNumberFormat="1" applyFont="1" applyBorder="1" applyAlignment="1">
      <alignment horizontal="right" vertical="center"/>
      <protection/>
    </xf>
    <xf numFmtId="2" fontId="21" fillId="24" borderId="11" xfId="52" applyNumberFormat="1" applyFont="1" applyFill="1" applyBorder="1" applyAlignment="1">
      <alignment horizontal="right" vertical="center" wrapText="1"/>
      <protection/>
    </xf>
    <xf numFmtId="176" fontId="21" fillId="0" borderId="11" xfId="52" applyNumberFormat="1" applyFont="1" applyFill="1" applyBorder="1" applyAlignment="1">
      <alignment horizontal="right" vertical="center" wrapText="1"/>
      <protection/>
    </xf>
    <xf numFmtId="0" fontId="30" fillId="0" borderId="10" xfId="52" applyNumberFormat="1" applyFont="1" applyFill="1" applyBorder="1" applyAlignment="1">
      <alignment horizontal="right" vertical="center" wrapText="1"/>
      <protection/>
    </xf>
    <xf numFmtId="182" fontId="30" fillId="0" borderId="10" xfId="54" applyNumberFormat="1" applyFont="1" applyBorder="1" applyAlignment="1">
      <alignment horizontal="right" vertical="center"/>
      <protection/>
    </xf>
    <xf numFmtId="182" fontId="41" fillId="0" borderId="10" xfId="54" applyNumberFormat="1" applyFont="1" applyBorder="1" applyAlignment="1">
      <alignment horizontal="right" vertical="center"/>
      <protection/>
    </xf>
    <xf numFmtId="0" fontId="30" fillId="24" borderId="15" xfId="52" applyNumberFormat="1" applyFont="1" applyFill="1" applyBorder="1" applyAlignment="1">
      <alignment horizontal="right" vertical="center" wrapText="1"/>
      <protection/>
    </xf>
    <xf numFmtId="0" fontId="21" fillId="0" borderId="10" xfId="53" applyNumberFormat="1" applyFont="1" applyFill="1" applyBorder="1" applyAlignment="1">
      <alignment horizontal="right" vertical="center" wrapText="1"/>
      <protection/>
    </xf>
    <xf numFmtId="2" fontId="21" fillId="0" borderId="10" xfId="53" applyNumberFormat="1" applyFont="1" applyFill="1" applyBorder="1" applyAlignment="1">
      <alignment horizontal="right" vertical="center" wrapText="1"/>
      <protection/>
    </xf>
    <xf numFmtId="0" fontId="39" fillId="0" borderId="10" xfId="53" applyNumberFormat="1" applyFont="1" applyFill="1" applyBorder="1" applyAlignment="1">
      <alignment horizontal="right" vertical="center" wrapText="1"/>
      <protection/>
    </xf>
    <xf numFmtId="0" fontId="20" fillId="0" borderId="10" xfId="52" applyNumberFormat="1" applyFont="1" applyFill="1" applyBorder="1" applyAlignment="1">
      <alignment horizontal="right" vertical="center" wrapText="1"/>
      <protection/>
    </xf>
    <xf numFmtId="0" fontId="21" fillId="24" borderId="11" xfId="52" applyNumberFormat="1" applyFont="1" applyFill="1" applyBorder="1" applyAlignment="1">
      <alignment horizontal="right" vertical="center" wrapText="1"/>
      <protection/>
    </xf>
    <xf numFmtId="0" fontId="30" fillId="0" borderId="11" xfId="52" applyNumberFormat="1" applyFont="1" applyFill="1" applyBorder="1" applyAlignment="1">
      <alignment horizontal="right" vertical="center" wrapText="1"/>
      <protection/>
    </xf>
    <xf numFmtId="0" fontId="30" fillId="0" borderId="10" xfId="53" applyNumberFormat="1" applyFont="1" applyFill="1" applyBorder="1" applyAlignment="1">
      <alignment horizontal="right" vertical="center" wrapText="1"/>
      <protection/>
    </xf>
    <xf numFmtId="0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right" vertical="center" wrapText="1"/>
    </xf>
    <xf numFmtId="0" fontId="41" fillId="0" borderId="10" xfId="52" applyNumberFormat="1" applyFont="1" applyFill="1" applyBorder="1" applyAlignment="1">
      <alignment horizontal="right" vertical="center" wrapText="1"/>
      <protection/>
    </xf>
    <xf numFmtId="0" fontId="41" fillId="0" borderId="11" xfId="52" applyNumberFormat="1" applyFont="1" applyFill="1" applyBorder="1" applyAlignment="1">
      <alignment horizontal="right" vertical="center" wrapText="1"/>
      <protection/>
    </xf>
    <xf numFmtId="0" fontId="22" fillId="24" borderId="10" xfId="53" applyNumberFormat="1" applyFont="1" applyFill="1" applyBorder="1" applyAlignment="1">
      <alignment horizontal="right" vertical="center" wrapText="1"/>
      <protection/>
    </xf>
    <xf numFmtId="0" fontId="21" fillId="0" borderId="11" xfId="52" applyNumberFormat="1" applyFont="1" applyFill="1" applyBorder="1" applyAlignment="1">
      <alignment horizontal="right" vertical="center" wrapText="1"/>
      <protection/>
    </xf>
    <xf numFmtId="0" fontId="22" fillId="24" borderId="15" xfId="52" applyNumberFormat="1" applyFont="1" applyFill="1" applyBorder="1" applyAlignment="1">
      <alignment horizontal="right" vertical="center" wrapText="1"/>
      <protection/>
    </xf>
    <xf numFmtId="0" fontId="22" fillId="24" borderId="10" xfId="52" applyNumberFormat="1" applyFont="1" applyFill="1" applyBorder="1" applyAlignment="1">
      <alignment horizontal="right" vertical="center" wrapText="1"/>
      <protection/>
    </xf>
    <xf numFmtId="0" fontId="22" fillId="24" borderId="0" xfId="52" applyNumberFormat="1" applyFont="1" applyFill="1" applyBorder="1" applyAlignment="1">
      <alignment horizontal="right" vertical="center" wrapText="1"/>
      <protection/>
    </xf>
    <xf numFmtId="0" fontId="30" fillId="0" borderId="22" xfId="52" applyNumberFormat="1" applyFont="1" applyFill="1" applyBorder="1" applyAlignment="1">
      <alignment vertical="center" wrapText="1"/>
      <protection/>
    </xf>
    <xf numFmtId="0" fontId="30" fillId="0" borderId="23" xfId="52" applyNumberFormat="1" applyFont="1" applyFill="1" applyBorder="1" applyAlignment="1">
      <alignment vertical="center" wrapText="1"/>
      <protection/>
    </xf>
    <xf numFmtId="0" fontId="31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0" fillId="0" borderId="10" xfId="52" applyNumberFormat="1" applyFont="1" applyFill="1" applyBorder="1" applyAlignment="1">
      <alignment vertical="center" wrapText="1"/>
      <protection/>
    </xf>
    <xf numFmtId="2" fontId="34" fillId="0" borderId="10" xfId="0" applyNumberFormat="1" applyFont="1" applyBorder="1" applyAlignment="1">
      <alignment vertical="center" wrapText="1"/>
    </xf>
    <xf numFmtId="0" fontId="21" fillId="0" borderId="10" xfId="52" applyNumberFormat="1" applyFont="1" applyBorder="1" applyAlignment="1">
      <alignment horizontal="left" vertical="center" wrapText="1"/>
      <protection/>
    </xf>
    <xf numFmtId="2" fontId="30" fillId="24" borderId="15" xfId="52" applyNumberFormat="1" applyFont="1" applyFill="1" applyBorder="1" applyAlignment="1">
      <alignment horizontal="right" vertical="center" wrapText="1"/>
      <protection/>
    </xf>
    <xf numFmtId="2" fontId="22" fillId="24" borderId="10" xfId="54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 wrapText="1"/>
    </xf>
    <xf numFmtId="2" fontId="22" fillId="24" borderId="15" xfId="52" applyNumberFormat="1" applyFont="1" applyFill="1" applyBorder="1" applyAlignment="1">
      <alignment vertical="center" wrapText="1"/>
      <protection/>
    </xf>
    <xf numFmtId="0" fontId="35" fillId="24" borderId="10" xfId="52" applyFont="1" applyFill="1" applyBorder="1" applyAlignment="1">
      <alignment horizontal="center" vertical="center" wrapText="1"/>
      <protection/>
    </xf>
    <xf numFmtId="0" fontId="35" fillId="24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/>
    </xf>
    <xf numFmtId="2" fontId="31" fillId="0" borderId="10" xfId="0" applyNumberFormat="1" applyFont="1" applyBorder="1" applyAlignment="1">
      <alignment horizontal="right" vertical="center" wrapText="1"/>
    </xf>
    <xf numFmtId="0" fontId="30" fillId="0" borderId="18" xfId="52" applyFont="1" applyFill="1" applyBorder="1" applyAlignment="1">
      <alignment horizontal="left" vertical="center" wrapText="1"/>
      <protection/>
    </xf>
    <xf numFmtId="0" fontId="30" fillId="0" borderId="18" xfId="52" applyNumberFormat="1" applyFont="1" applyFill="1" applyBorder="1" applyAlignment="1">
      <alignment horizontal="right" vertical="center" wrapText="1"/>
      <protection/>
    </xf>
    <xf numFmtId="0" fontId="31" fillId="0" borderId="10" xfId="0" applyFont="1" applyBorder="1" applyAlignment="1">
      <alignment horizontal="left" vertical="center" wrapText="1"/>
    </xf>
    <xf numFmtId="172" fontId="0" fillId="0" borderId="0" xfId="0" applyNumberFormat="1" applyAlignment="1">
      <alignment horizontal="right"/>
    </xf>
    <xf numFmtId="2" fontId="22" fillId="24" borderId="15" xfId="52" applyNumberFormat="1" applyFont="1" applyFill="1" applyBorder="1" applyAlignment="1">
      <alignment horizontal="right" vertical="center" wrapText="1"/>
      <protection/>
    </xf>
    <xf numFmtId="182" fontId="22" fillId="24" borderId="15" xfId="52" applyNumberFormat="1" applyFont="1" applyFill="1" applyBorder="1" applyAlignment="1">
      <alignment horizontal="right" vertical="center" wrapText="1"/>
      <protection/>
    </xf>
    <xf numFmtId="172" fontId="0" fillId="0" borderId="0" xfId="0" applyNumberFormat="1" applyAlignment="1">
      <alignment/>
    </xf>
    <xf numFmtId="0" fontId="21" fillId="0" borderId="14" xfId="53" applyNumberFormat="1" applyFont="1" applyFill="1" applyBorder="1" applyAlignment="1">
      <alignment horizontal="center" vertical="center" wrapText="1"/>
      <protection/>
    </xf>
    <xf numFmtId="0" fontId="21" fillId="0" borderId="14" xfId="52" applyNumberFormat="1" applyFont="1" applyFill="1" applyBorder="1" applyAlignment="1">
      <alignment horizontal="center" vertical="center" wrapText="1"/>
      <protection/>
    </xf>
    <xf numFmtId="0" fontId="20" fillId="0" borderId="14" xfId="52" applyNumberFormat="1" applyFont="1" applyFill="1" applyBorder="1" applyAlignment="1">
      <alignment horizontal="center" vertical="center" wrapText="1"/>
      <protection/>
    </xf>
    <xf numFmtId="0" fontId="30" fillId="27" borderId="11" xfId="52" applyFont="1" applyFill="1" applyBorder="1" applyAlignment="1">
      <alignment horizontal="left" vertical="center" wrapText="1"/>
      <protection/>
    </xf>
    <xf numFmtId="0" fontId="31" fillId="27" borderId="10" xfId="0" applyFont="1" applyFill="1" applyBorder="1" applyAlignment="1">
      <alignment horizontal="left" vertical="center" wrapText="1"/>
    </xf>
    <xf numFmtId="175" fontId="30" fillId="27" borderId="10" xfId="52" applyNumberFormat="1" applyFont="1" applyFill="1" applyBorder="1" applyAlignment="1">
      <alignment horizontal="left" vertical="center" wrapText="1"/>
      <protection/>
    </xf>
    <xf numFmtId="0" fontId="31" fillId="27" borderId="10" xfId="0" applyFont="1" applyFill="1" applyBorder="1" applyAlignment="1">
      <alignment horizontal="right" vertical="center" wrapText="1"/>
    </xf>
    <xf numFmtId="174" fontId="30" fillId="27" borderId="10" xfId="52" applyNumberFormat="1" applyFont="1" applyFill="1" applyBorder="1" applyAlignment="1">
      <alignment horizontal="left" vertical="center" wrapText="1"/>
      <protection/>
    </xf>
    <xf numFmtId="2" fontId="30" fillId="27" borderId="10" xfId="0" applyNumberFormat="1" applyFont="1" applyFill="1" applyBorder="1" applyAlignment="1">
      <alignment horizontal="right" vertical="center" wrapText="1"/>
    </xf>
    <xf numFmtId="2" fontId="21" fillId="0" borderId="10" xfId="52" applyNumberFormat="1" applyFont="1" applyFill="1" applyBorder="1" applyAlignment="1">
      <alignment horizontal="right" vertical="center" wrapText="1"/>
      <protection/>
    </xf>
    <xf numFmtId="0" fontId="36" fillId="0" borderId="0" xfId="0" applyFont="1" applyAlignment="1">
      <alignment/>
    </xf>
    <xf numFmtId="2" fontId="30" fillId="0" borderId="10" xfId="54" applyNumberFormat="1" applyFont="1" applyBorder="1" applyAlignment="1">
      <alignment vertical="center"/>
      <protection/>
    </xf>
    <xf numFmtId="0" fontId="30" fillId="0" borderId="23" xfId="52" applyFont="1" applyFill="1" applyBorder="1" applyAlignment="1">
      <alignment horizontal="center" vertical="center" wrapText="1"/>
      <protection/>
    </xf>
    <xf numFmtId="0" fontId="30" fillId="0" borderId="10" xfId="52" applyFont="1" applyFill="1" applyBorder="1" applyAlignment="1">
      <alignment horizontal="center" vertical="center" wrapText="1"/>
      <protection/>
    </xf>
    <xf numFmtId="0" fontId="30" fillId="0" borderId="10" xfId="53" applyNumberFormat="1" applyFont="1" applyFill="1" applyBorder="1" applyAlignment="1">
      <alignment horizontal="center" vertical="center" wrapText="1"/>
      <protection/>
    </xf>
    <xf numFmtId="0" fontId="30" fillId="0" borderId="10" xfId="52" applyNumberFormat="1" applyFont="1" applyFill="1" applyBorder="1" applyAlignment="1">
      <alignment horizontal="center" vertical="center" wrapText="1"/>
      <protection/>
    </xf>
    <xf numFmtId="0" fontId="30" fillId="0" borderId="14" xfId="52" applyNumberFormat="1" applyFont="1" applyFill="1" applyBorder="1" applyAlignment="1">
      <alignment horizontal="center" vertical="center" wrapText="1"/>
      <protection/>
    </xf>
    <xf numFmtId="0" fontId="30" fillId="0" borderId="14" xfId="52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23" xfId="52" applyFont="1" applyFill="1" applyBorder="1" applyAlignment="1">
      <alignment horizontal="center" vertical="center" wrapText="1"/>
      <protection/>
    </xf>
    <xf numFmtId="0" fontId="30" fillId="0" borderId="20" xfId="52" applyFont="1" applyFill="1" applyBorder="1" applyAlignment="1">
      <alignment horizontal="center" vertical="center" wrapText="1"/>
      <protection/>
    </xf>
    <xf numFmtId="0" fontId="30" fillId="27" borderId="20" xfId="52" applyFont="1" applyFill="1" applyBorder="1" applyAlignment="1">
      <alignment horizontal="center" vertical="center" wrapText="1"/>
      <protection/>
    </xf>
    <xf numFmtId="0" fontId="33" fillId="0" borderId="24" xfId="0" applyFont="1" applyBorder="1" applyAlignment="1">
      <alignment horizontal="center"/>
    </xf>
    <xf numFmtId="0" fontId="22" fillId="0" borderId="25" xfId="52" applyFont="1" applyFill="1" applyBorder="1" applyAlignment="1">
      <alignment horizontal="left" vertical="center" wrapText="1"/>
      <protection/>
    </xf>
    <xf numFmtId="0" fontId="22" fillId="0" borderId="17" xfId="52" applyFont="1" applyFill="1" applyBorder="1" applyAlignment="1">
      <alignment horizontal="left" vertical="center" wrapText="1"/>
      <protection/>
    </xf>
    <xf numFmtId="0" fontId="22" fillId="0" borderId="26" xfId="52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27" xfId="0" applyFont="1" applyBorder="1" applyAlignment="1">
      <alignment horizontal="center"/>
    </xf>
    <xf numFmtId="0" fontId="22" fillId="24" borderId="28" xfId="52" applyFont="1" applyFill="1" applyBorder="1" applyAlignment="1">
      <alignment horizontal="left" vertical="center" wrapText="1"/>
      <protection/>
    </xf>
    <xf numFmtId="0" fontId="33" fillId="0" borderId="17" xfId="0" applyFont="1" applyBorder="1" applyAlignment="1">
      <alignment horizontal="center"/>
    </xf>
    <xf numFmtId="0" fontId="22" fillId="0" borderId="29" xfId="52" applyFont="1" applyFill="1" applyBorder="1" applyAlignment="1">
      <alignment horizontal="left" vertical="center" wrapText="1"/>
      <protection/>
    </xf>
    <xf numFmtId="0" fontId="22" fillId="0" borderId="30" xfId="52" applyFont="1" applyFill="1" applyBorder="1" applyAlignment="1">
      <alignment horizontal="left" vertical="center" wrapText="1"/>
      <protection/>
    </xf>
    <xf numFmtId="0" fontId="32" fillId="0" borderId="29" xfId="52" applyFont="1" applyFill="1" applyBorder="1" applyAlignment="1">
      <alignment horizontal="left" vertical="center" wrapText="1"/>
      <protection/>
    </xf>
    <xf numFmtId="0" fontId="32" fillId="0" borderId="30" xfId="52" applyFont="1" applyFill="1" applyBorder="1" applyAlignment="1">
      <alignment horizontal="left" vertical="center" wrapText="1"/>
      <protection/>
    </xf>
    <xf numFmtId="0" fontId="32" fillId="0" borderId="25" xfId="52" applyFont="1" applyFill="1" applyBorder="1" applyAlignment="1">
      <alignment horizontal="left" vertical="center" wrapText="1"/>
      <protection/>
    </xf>
    <xf numFmtId="0" fontId="32" fillId="0" borderId="17" xfId="52" applyFont="1" applyFill="1" applyBorder="1" applyAlignment="1">
      <alignment horizontal="left" vertical="center" wrapText="1"/>
      <protection/>
    </xf>
    <xf numFmtId="0" fontId="21" fillId="0" borderId="31" xfId="53" applyNumberFormat="1" applyFont="1" applyFill="1" applyBorder="1" applyAlignment="1">
      <alignment horizontal="center" vertical="center" wrapText="1"/>
      <protection/>
    </xf>
    <xf numFmtId="0" fontId="21" fillId="0" borderId="32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2" fillId="0" borderId="20" xfId="52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2 3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2" xfId="63"/>
    <cellStyle name="Тысячи_Лист2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N107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30.57421875" style="0" customWidth="1"/>
    <col min="4" max="4" width="43.8515625" style="0" customWidth="1"/>
    <col min="5" max="5" width="28.57421875" style="0" customWidth="1"/>
    <col min="8" max="8" width="11.140625" style="0" customWidth="1"/>
    <col min="9" max="9" width="13.28125" style="0" customWidth="1"/>
    <col min="10" max="10" width="12.8515625" style="0" customWidth="1"/>
    <col min="11" max="11" width="11.57421875" style="0" bestFit="1" customWidth="1"/>
    <col min="12" max="12" width="9.57421875" style="0" bestFit="1" customWidth="1"/>
    <col min="13" max="13" width="9.28125" style="0" bestFit="1" customWidth="1"/>
  </cols>
  <sheetData>
    <row r="1" spans="1:9" ht="39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</row>
    <row r="2" spans="1:9" ht="18.75">
      <c r="A2" s="176" t="s">
        <v>298</v>
      </c>
      <c r="B2" s="176"/>
      <c r="C2" s="176"/>
      <c r="D2" s="176"/>
      <c r="E2" s="176"/>
      <c r="F2" s="176"/>
      <c r="G2" s="176"/>
      <c r="H2" s="176"/>
      <c r="I2" s="176"/>
    </row>
    <row r="3" spans="1:9" ht="15">
      <c r="A3" s="177" t="s">
        <v>1</v>
      </c>
      <c r="B3" s="178"/>
      <c r="C3" s="178"/>
      <c r="D3" s="179" t="s">
        <v>221</v>
      </c>
      <c r="E3" s="179"/>
      <c r="F3" s="179"/>
      <c r="G3" s="179"/>
      <c r="H3" s="179"/>
      <c r="I3" s="179"/>
    </row>
    <row r="4" spans="1:9" ht="25.5" customHeight="1">
      <c r="A4" s="180" t="s">
        <v>2</v>
      </c>
      <c r="B4" s="180"/>
      <c r="C4" s="180"/>
      <c r="D4" s="180"/>
      <c r="E4" s="180"/>
      <c r="F4" s="180"/>
      <c r="G4" s="180"/>
      <c r="H4" s="180"/>
      <c r="I4" s="180"/>
    </row>
    <row r="5" spans="1:9" ht="17.25" customHeight="1" thickBot="1">
      <c r="A5" s="181" t="s">
        <v>3</v>
      </c>
      <c r="B5" s="181"/>
      <c r="C5" s="181"/>
      <c r="D5" s="181"/>
      <c r="E5" s="181"/>
      <c r="F5" s="181"/>
      <c r="G5" s="181"/>
      <c r="H5" s="181"/>
      <c r="I5" s="181"/>
    </row>
    <row r="6" spans="1:10" ht="51">
      <c r="A6" s="21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3" t="s">
        <v>9</v>
      </c>
      <c r="G6" s="24" t="s">
        <v>10</v>
      </c>
      <c r="H6" s="25" t="s">
        <v>11</v>
      </c>
      <c r="I6" s="26" t="s">
        <v>220</v>
      </c>
      <c r="J6" s="26" t="s">
        <v>270</v>
      </c>
    </row>
    <row r="7" spans="1:10" ht="13.5" customHeight="1">
      <c r="A7" s="137" t="s">
        <v>271</v>
      </c>
      <c r="B7" s="137">
        <v>2</v>
      </c>
      <c r="C7" s="137">
        <v>3</v>
      </c>
      <c r="D7" s="137">
        <v>4</v>
      </c>
      <c r="E7" s="137">
        <v>5</v>
      </c>
      <c r="F7" s="138">
        <v>6</v>
      </c>
      <c r="G7" s="138">
        <v>7</v>
      </c>
      <c r="H7" s="138">
        <v>8</v>
      </c>
      <c r="I7" s="138">
        <v>9</v>
      </c>
      <c r="J7" s="138">
        <v>10</v>
      </c>
    </row>
    <row r="8" spans="1:10" s="39" customFormat="1" ht="30" customHeight="1">
      <c r="A8" s="184" t="s">
        <v>223</v>
      </c>
      <c r="B8" s="185"/>
      <c r="C8" s="185"/>
      <c r="D8" s="193"/>
      <c r="E8" s="8"/>
      <c r="F8" s="11"/>
      <c r="G8" s="17"/>
      <c r="H8" s="18"/>
      <c r="I8" s="19"/>
      <c r="J8" s="19"/>
    </row>
    <row r="9" spans="1:10" s="39" customFormat="1" ht="30" customHeight="1">
      <c r="A9" s="149">
        <v>1</v>
      </c>
      <c r="B9" s="3" t="s">
        <v>24</v>
      </c>
      <c r="C9" s="3" t="s">
        <v>25</v>
      </c>
      <c r="D9" s="3" t="s">
        <v>26</v>
      </c>
      <c r="E9" s="3" t="s">
        <v>34</v>
      </c>
      <c r="F9" s="3" t="s">
        <v>12</v>
      </c>
      <c r="G9" s="99">
        <v>3</v>
      </c>
      <c r="H9" s="64" t="s">
        <v>21</v>
      </c>
      <c r="I9" s="99">
        <v>466.1</v>
      </c>
      <c r="J9" s="157">
        <v>550</v>
      </c>
    </row>
    <row r="10" spans="1:10" s="39" customFormat="1" ht="30" customHeight="1">
      <c r="A10" s="148">
        <f aca="true" t="shared" si="0" ref="A10:A17">A9+1</f>
        <v>2</v>
      </c>
      <c r="B10" s="5" t="s">
        <v>35</v>
      </c>
      <c r="C10" s="12" t="s">
        <v>36</v>
      </c>
      <c r="D10" s="6" t="s">
        <v>37</v>
      </c>
      <c r="E10" s="5" t="s">
        <v>38</v>
      </c>
      <c r="F10" s="5" t="s">
        <v>12</v>
      </c>
      <c r="G10" s="109">
        <v>15</v>
      </c>
      <c r="H10" s="64" t="s">
        <v>21</v>
      </c>
      <c r="I10" s="45">
        <v>466.1</v>
      </c>
      <c r="J10" s="157">
        <v>550</v>
      </c>
    </row>
    <row r="11" spans="1:11" s="39" customFormat="1" ht="30" customHeight="1">
      <c r="A11" s="190">
        <v>3</v>
      </c>
      <c r="B11" s="5" t="s">
        <v>40</v>
      </c>
      <c r="C11" s="12" t="s">
        <v>277</v>
      </c>
      <c r="D11" s="6" t="s">
        <v>131</v>
      </c>
      <c r="E11" s="3" t="s">
        <v>130</v>
      </c>
      <c r="F11" s="5" t="s">
        <v>12</v>
      </c>
      <c r="G11" s="110">
        <f>15.3/51*33</f>
        <v>9.9</v>
      </c>
      <c r="H11" s="64" t="s">
        <v>39</v>
      </c>
      <c r="I11" s="100">
        <v>15381.36</v>
      </c>
      <c r="J11" s="157">
        <f>550*33</f>
        <v>18150</v>
      </c>
      <c r="K11" s="139"/>
    </row>
    <row r="12" spans="1:10" s="39" customFormat="1" ht="30" customHeight="1">
      <c r="A12" s="191"/>
      <c r="B12" s="12" t="s">
        <v>40</v>
      </c>
      <c r="C12" s="12" t="s">
        <v>277</v>
      </c>
      <c r="D12" s="13" t="s">
        <v>132</v>
      </c>
      <c r="E12" s="27" t="s">
        <v>130</v>
      </c>
      <c r="F12" s="12" t="s">
        <v>12</v>
      </c>
      <c r="G12" s="111">
        <f>15.3-15.3/51*33</f>
        <v>5.4</v>
      </c>
      <c r="H12" s="64" t="s">
        <v>39</v>
      </c>
      <c r="I12" s="101">
        <f>9900/1.18</f>
        <v>8389.830508474577</v>
      </c>
      <c r="J12" s="157">
        <f>18*550</f>
        <v>9900</v>
      </c>
    </row>
    <row r="13" spans="1:11" s="39" customFormat="1" ht="30" customHeight="1">
      <c r="A13" s="192"/>
      <c r="B13" s="12" t="s">
        <v>40</v>
      </c>
      <c r="C13" s="12" t="s">
        <v>277</v>
      </c>
      <c r="D13" s="13" t="s">
        <v>272</v>
      </c>
      <c r="E13" s="27" t="s">
        <v>130</v>
      </c>
      <c r="F13" s="12" t="s">
        <v>12</v>
      </c>
      <c r="G13" s="111">
        <v>12.6</v>
      </c>
      <c r="H13" s="64" t="s">
        <v>39</v>
      </c>
      <c r="I13" s="101">
        <f>42*466.1</f>
        <v>19576.2</v>
      </c>
      <c r="J13" s="157">
        <f>42*550</f>
        <v>23100</v>
      </c>
      <c r="K13" s="139"/>
    </row>
    <row r="14" spans="1:10" s="39" customFormat="1" ht="30" customHeight="1">
      <c r="A14" s="149">
        <v>4</v>
      </c>
      <c r="B14" s="3" t="s">
        <v>224</v>
      </c>
      <c r="C14" s="3" t="s">
        <v>276</v>
      </c>
      <c r="D14" s="3" t="s">
        <v>158</v>
      </c>
      <c r="E14" s="97" t="s">
        <v>159</v>
      </c>
      <c r="F14" s="3" t="s">
        <v>49</v>
      </c>
      <c r="G14" s="99">
        <v>8</v>
      </c>
      <c r="H14" s="65" t="s">
        <v>114</v>
      </c>
      <c r="I14" s="45">
        <v>466.1</v>
      </c>
      <c r="J14" s="157">
        <v>550</v>
      </c>
    </row>
    <row r="15" spans="1:10" s="39" customFormat="1" ht="30" customHeight="1">
      <c r="A15" s="150">
        <f t="shared" si="0"/>
        <v>5</v>
      </c>
      <c r="B15" s="91" t="s">
        <v>250</v>
      </c>
      <c r="C15" s="92" t="s">
        <v>251</v>
      </c>
      <c r="D15" s="95" t="s">
        <v>252</v>
      </c>
      <c r="E15" s="98" t="s">
        <v>253</v>
      </c>
      <c r="F15" s="96" t="s">
        <v>12</v>
      </c>
      <c r="G15" s="112">
        <v>15</v>
      </c>
      <c r="H15" s="1" t="s">
        <v>248</v>
      </c>
      <c r="I15" s="102">
        <v>466.1</v>
      </c>
      <c r="J15" s="157">
        <v>550</v>
      </c>
    </row>
    <row r="16" spans="1:10" s="39" customFormat="1" ht="64.5" customHeight="1">
      <c r="A16" s="150">
        <f t="shared" si="0"/>
        <v>6</v>
      </c>
      <c r="B16" s="91" t="s">
        <v>254</v>
      </c>
      <c r="C16" s="92" t="s">
        <v>251</v>
      </c>
      <c r="D16" s="93" t="s">
        <v>255</v>
      </c>
      <c r="E16" s="94" t="s">
        <v>256</v>
      </c>
      <c r="F16" s="1" t="s">
        <v>12</v>
      </c>
      <c r="G16" s="112">
        <v>15</v>
      </c>
      <c r="H16" s="1" t="s">
        <v>248</v>
      </c>
      <c r="I16" s="102">
        <v>466.1</v>
      </c>
      <c r="J16" s="157">
        <v>550</v>
      </c>
    </row>
    <row r="17" spans="1:10" s="39" customFormat="1" ht="50.25" customHeight="1">
      <c r="A17" s="150">
        <f t="shared" si="0"/>
        <v>7</v>
      </c>
      <c r="B17" s="4" t="s">
        <v>257</v>
      </c>
      <c r="C17" s="3" t="s">
        <v>258</v>
      </c>
      <c r="D17" s="3" t="s">
        <v>259</v>
      </c>
      <c r="E17" s="4" t="s">
        <v>260</v>
      </c>
      <c r="F17" s="4" t="s">
        <v>12</v>
      </c>
      <c r="G17" s="99">
        <v>2</v>
      </c>
      <c r="H17" s="1" t="s">
        <v>248</v>
      </c>
      <c r="I17" s="102">
        <v>466.1</v>
      </c>
      <c r="J17" s="157">
        <v>550</v>
      </c>
    </row>
    <row r="18" spans="1:10" s="39" customFormat="1" ht="30" customHeight="1">
      <c r="A18" s="32"/>
      <c r="B18" s="52"/>
      <c r="C18" s="53" t="s">
        <v>13</v>
      </c>
      <c r="D18" s="49"/>
      <c r="E18" s="50"/>
      <c r="F18" s="49"/>
      <c r="G18" s="113">
        <f>SUM(G9:G17)</f>
        <v>85.9</v>
      </c>
      <c r="H18" s="51"/>
      <c r="I18" s="103">
        <f>SUM(I9:I17)</f>
        <v>46143.99050847457</v>
      </c>
      <c r="J18" s="103">
        <f>SUM(J9:J17)</f>
        <v>54450</v>
      </c>
    </row>
    <row r="19" spans="1:10" s="39" customFormat="1" ht="30" customHeight="1">
      <c r="A19" s="173" t="s">
        <v>222</v>
      </c>
      <c r="B19" s="174"/>
      <c r="C19" s="175"/>
      <c r="D19" s="9"/>
      <c r="E19" s="9"/>
      <c r="F19" s="29"/>
      <c r="G19" s="30"/>
      <c r="H19" s="28"/>
      <c r="I19" s="104"/>
      <c r="J19" s="104"/>
    </row>
    <row r="20" spans="1:10" s="39" customFormat="1" ht="30" customHeight="1">
      <c r="A20" s="160">
        <f>A17+1</f>
        <v>8</v>
      </c>
      <c r="B20" s="66" t="s">
        <v>15</v>
      </c>
      <c r="C20" s="66" t="s">
        <v>16</v>
      </c>
      <c r="D20" s="66" t="s">
        <v>32</v>
      </c>
      <c r="E20" s="66" t="s">
        <v>17</v>
      </c>
      <c r="F20" s="67" t="s">
        <v>12</v>
      </c>
      <c r="G20" s="114">
        <v>15</v>
      </c>
      <c r="H20" s="65" t="s">
        <v>21</v>
      </c>
      <c r="I20" s="105">
        <v>466.1</v>
      </c>
      <c r="J20" s="157">
        <v>550</v>
      </c>
    </row>
    <row r="21" spans="1:10" s="39" customFormat="1" ht="30" customHeight="1">
      <c r="A21" s="160">
        <f>A20+1</f>
        <v>9</v>
      </c>
      <c r="B21" s="66" t="s">
        <v>18</v>
      </c>
      <c r="C21" s="66" t="s">
        <v>28</v>
      </c>
      <c r="D21" s="66" t="s">
        <v>30</v>
      </c>
      <c r="E21" s="66" t="s">
        <v>19</v>
      </c>
      <c r="F21" s="67" t="s">
        <v>12</v>
      </c>
      <c r="G21" s="114">
        <v>4</v>
      </c>
      <c r="H21" s="65" t="s">
        <v>21</v>
      </c>
      <c r="I21" s="105">
        <v>466.1</v>
      </c>
      <c r="J21" s="157">
        <v>550</v>
      </c>
    </row>
    <row r="22" spans="1:10" s="39" customFormat="1" ht="30" customHeight="1">
      <c r="A22" s="160">
        <f aca="true" t="shared" si="1" ref="A22:A60">A21+1</f>
        <v>10</v>
      </c>
      <c r="B22" s="66" t="s">
        <v>20</v>
      </c>
      <c r="C22" s="66" t="s">
        <v>29</v>
      </c>
      <c r="D22" s="66" t="s">
        <v>31</v>
      </c>
      <c r="E22" s="66" t="s">
        <v>19</v>
      </c>
      <c r="F22" s="67" t="s">
        <v>12</v>
      </c>
      <c r="G22" s="114">
        <v>5</v>
      </c>
      <c r="H22" s="65" t="s">
        <v>21</v>
      </c>
      <c r="I22" s="105">
        <v>466.1</v>
      </c>
      <c r="J22" s="157">
        <v>550</v>
      </c>
    </row>
    <row r="23" spans="1:10" s="39" customFormat="1" ht="30" customHeight="1">
      <c r="A23" s="160">
        <f t="shared" si="1"/>
        <v>11</v>
      </c>
      <c r="B23" s="68" t="s">
        <v>50</v>
      </c>
      <c r="C23" s="69" t="s">
        <v>115</v>
      </c>
      <c r="D23" s="68" t="s">
        <v>51</v>
      </c>
      <c r="E23" s="68" t="s">
        <v>19</v>
      </c>
      <c r="F23" s="70" t="s">
        <v>12</v>
      </c>
      <c r="G23" s="105">
        <v>10</v>
      </c>
      <c r="H23" s="64" t="s">
        <v>39</v>
      </c>
      <c r="I23" s="106">
        <v>466.1</v>
      </c>
      <c r="J23" s="157">
        <v>550</v>
      </c>
    </row>
    <row r="24" spans="1:10" s="39" customFormat="1" ht="30" customHeight="1">
      <c r="A24" s="160">
        <f t="shared" si="1"/>
        <v>12</v>
      </c>
      <c r="B24" s="68" t="s">
        <v>52</v>
      </c>
      <c r="C24" s="69" t="s">
        <v>116</v>
      </c>
      <c r="D24" s="68" t="s">
        <v>127</v>
      </c>
      <c r="E24" s="68" t="s">
        <v>53</v>
      </c>
      <c r="F24" s="70" t="s">
        <v>12</v>
      </c>
      <c r="G24" s="105">
        <v>7</v>
      </c>
      <c r="H24" s="64" t="s">
        <v>39</v>
      </c>
      <c r="I24" s="106">
        <v>466.1</v>
      </c>
      <c r="J24" s="157">
        <v>550</v>
      </c>
    </row>
    <row r="25" spans="1:10" s="39" customFormat="1" ht="30" customHeight="1">
      <c r="A25" s="160">
        <f t="shared" si="1"/>
        <v>13</v>
      </c>
      <c r="B25" s="68" t="s">
        <v>54</v>
      </c>
      <c r="C25" s="69" t="s">
        <v>117</v>
      </c>
      <c r="D25" s="68" t="s">
        <v>51</v>
      </c>
      <c r="E25" s="68" t="s">
        <v>19</v>
      </c>
      <c r="F25" s="70" t="s">
        <v>12</v>
      </c>
      <c r="G25" s="105">
        <v>5</v>
      </c>
      <c r="H25" s="64" t="s">
        <v>39</v>
      </c>
      <c r="I25" s="106">
        <v>466.1</v>
      </c>
      <c r="J25" s="157">
        <v>550</v>
      </c>
    </row>
    <row r="26" spans="1:10" s="39" customFormat="1" ht="30" customHeight="1">
      <c r="A26" s="160">
        <f t="shared" si="1"/>
        <v>14</v>
      </c>
      <c r="B26" s="68" t="s">
        <v>55</v>
      </c>
      <c r="C26" s="69" t="s">
        <v>56</v>
      </c>
      <c r="D26" s="68" t="s">
        <v>57</v>
      </c>
      <c r="E26" s="68" t="s">
        <v>58</v>
      </c>
      <c r="F26" s="70" t="s">
        <v>12</v>
      </c>
      <c r="G26" s="105">
        <v>10</v>
      </c>
      <c r="H26" s="64" t="s">
        <v>39</v>
      </c>
      <c r="I26" s="106">
        <v>466.1</v>
      </c>
      <c r="J26" s="157">
        <v>550</v>
      </c>
    </row>
    <row r="27" spans="1:10" s="39" customFormat="1" ht="30" customHeight="1">
      <c r="A27" s="160">
        <f t="shared" si="1"/>
        <v>15</v>
      </c>
      <c r="B27" s="68" t="s">
        <v>59</v>
      </c>
      <c r="C27" s="69" t="s">
        <v>126</v>
      </c>
      <c r="D27" s="68" t="s">
        <v>60</v>
      </c>
      <c r="E27" s="68" t="s">
        <v>61</v>
      </c>
      <c r="F27" s="70" t="s">
        <v>12</v>
      </c>
      <c r="G27" s="105">
        <v>7</v>
      </c>
      <c r="H27" s="64" t="s">
        <v>39</v>
      </c>
      <c r="I27" s="106">
        <v>466.1</v>
      </c>
      <c r="J27" s="157">
        <v>550</v>
      </c>
    </row>
    <row r="28" spans="1:10" s="39" customFormat="1" ht="30" customHeight="1">
      <c r="A28" s="160">
        <f t="shared" si="1"/>
        <v>16</v>
      </c>
      <c r="B28" s="68" t="s">
        <v>62</v>
      </c>
      <c r="C28" s="69" t="s">
        <v>118</v>
      </c>
      <c r="D28" s="68" t="s">
        <v>51</v>
      </c>
      <c r="E28" s="68" t="s">
        <v>19</v>
      </c>
      <c r="F28" s="70" t="s">
        <v>12</v>
      </c>
      <c r="G28" s="105">
        <v>10</v>
      </c>
      <c r="H28" s="64" t="s">
        <v>39</v>
      </c>
      <c r="I28" s="106">
        <v>466.1</v>
      </c>
      <c r="J28" s="157">
        <v>550</v>
      </c>
    </row>
    <row r="29" spans="1:10" s="39" customFormat="1" ht="30" customHeight="1">
      <c r="A29" s="160">
        <f t="shared" si="1"/>
        <v>17</v>
      </c>
      <c r="B29" s="68" t="s">
        <v>63</v>
      </c>
      <c r="C29" s="69" t="s">
        <v>119</v>
      </c>
      <c r="D29" s="68" t="s">
        <v>64</v>
      </c>
      <c r="E29" s="68" t="s">
        <v>65</v>
      </c>
      <c r="F29" s="70" t="s">
        <v>12</v>
      </c>
      <c r="G29" s="105">
        <v>5</v>
      </c>
      <c r="H29" s="64" t="s">
        <v>39</v>
      </c>
      <c r="I29" s="106">
        <v>466.1</v>
      </c>
      <c r="J29" s="157">
        <v>550</v>
      </c>
    </row>
    <row r="30" spans="1:10" s="39" customFormat="1" ht="30" customHeight="1">
      <c r="A30" s="160">
        <f t="shared" si="1"/>
        <v>18</v>
      </c>
      <c r="B30" s="68" t="s">
        <v>66</v>
      </c>
      <c r="C30" s="69" t="s">
        <v>120</v>
      </c>
      <c r="D30" s="68" t="s">
        <v>67</v>
      </c>
      <c r="E30" s="68" t="s">
        <v>68</v>
      </c>
      <c r="F30" s="70" t="s">
        <v>12</v>
      </c>
      <c r="G30" s="105">
        <v>5</v>
      </c>
      <c r="H30" s="64" t="s">
        <v>39</v>
      </c>
      <c r="I30" s="106">
        <v>466.1</v>
      </c>
      <c r="J30" s="157">
        <v>550</v>
      </c>
    </row>
    <row r="31" spans="1:10" s="39" customFormat="1" ht="30" customHeight="1">
      <c r="A31" s="160">
        <f t="shared" si="1"/>
        <v>19</v>
      </c>
      <c r="B31" s="68" t="s">
        <v>69</v>
      </c>
      <c r="C31" s="69" t="s">
        <v>70</v>
      </c>
      <c r="D31" s="68" t="s">
        <v>71</v>
      </c>
      <c r="E31" s="68" t="s">
        <v>72</v>
      </c>
      <c r="F31" s="70" t="s">
        <v>12</v>
      </c>
      <c r="G31" s="105">
        <v>5</v>
      </c>
      <c r="H31" s="64" t="s">
        <v>39</v>
      </c>
      <c r="I31" s="106">
        <v>466.1</v>
      </c>
      <c r="J31" s="157">
        <v>550</v>
      </c>
    </row>
    <row r="32" spans="1:10" s="39" customFormat="1" ht="30" customHeight="1">
      <c r="A32" s="160">
        <f t="shared" si="1"/>
        <v>20</v>
      </c>
      <c r="B32" s="68" t="s">
        <v>73</v>
      </c>
      <c r="C32" s="69" t="s">
        <v>121</v>
      </c>
      <c r="D32" s="68" t="s">
        <v>67</v>
      </c>
      <c r="E32" s="68" t="s">
        <v>68</v>
      </c>
      <c r="F32" s="70" t="s">
        <v>12</v>
      </c>
      <c r="G32" s="105">
        <v>5</v>
      </c>
      <c r="H32" s="64" t="s">
        <v>39</v>
      </c>
      <c r="I32" s="106">
        <v>466.1</v>
      </c>
      <c r="J32" s="157">
        <v>550</v>
      </c>
    </row>
    <row r="33" spans="1:10" s="39" customFormat="1" ht="30" customHeight="1">
      <c r="A33" s="160">
        <f t="shared" si="1"/>
        <v>21</v>
      </c>
      <c r="B33" s="68" t="s">
        <v>74</v>
      </c>
      <c r="C33" s="69" t="s">
        <v>75</v>
      </c>
      <c r="D33" s="68" t="s">
        <v>76</v>
      </c>
      <c r="E33" s="68" t="s">
        <v>77</v>
      </c>
      <c r="F33" s="70" t="s">
        <v>12</v>
      </c>
      <c r="G33" s="105">
        <v>3</v>
      </c>
      <c r="H33" s="64" t="s">
        <v>39</v>
      </c>
      <c r="I33" s="106">
        <v>466.1</v>
      </c>
      <c r="J33" s="157">
        <v>550</v>
      </c>
    </row>
    <row r="34" spans="1:10" s="39" customFormat="1" ht="30" customHeight="1">
      <c r="A34" s="160">
        <f t="shared" si="1"/>
        <v>22</v>
      </c>
      <c r="B34" s="68" t="s">
        <v>78</v>
      </c>
      <c r="C34" s="69" t="s">
        <v>122</v>
      </c>
      <c r="D34" s="68" t="s">
        <v>79</v>
      </c>
      <c r="E34" s="68" t="s">
        <v>80</v>
      </c>
      <c r="F34" s="70" t="s">
        <v>12</v>
      </c>
      <c r="G34" s="105">
        <v>10</v>
      </c>
      <c r="H34" s="64" t="s">
        <v>39</v>
      </c>
      <c r="I34" s="106">
        <v>466.1</v>
      </c>
      <c r="J34" s="157">
        <v>550</v>
      </c>
    </row>
    <row r="35" spans="1:10" s="39" customFormat="1" ht="30" customHeight="1">
      <c r="A35" s="160">
        <f t="shared" si="1"/>
        <v>23</v>
      </c>
      <c r="B35" s="68" t="s">
        <v>81</v>
      </c>
      <c r="C35" s="69" t="s">
        <v>231</v>
      </c>
      <c r="D35" s="68" t="s">
        <v>82</v>
      </c>
      <c r="E35" s="68" t="s">
        <v>83</v>
      </c>
      <c r="F35" s="70" t="s">
        <v>12</v>
      </c>
      <c r="G35" s="105">
        <v>3</v>
      </c>
      <c r="H35" s="64" t="s">
        <v>39</v>
      </c>
      <c r="I35" s="107">
        <v>466.1</v>
      </c>
      <c r="J35" s="157">
        <v>550</v>
      </c>
    </row>
    <row r="36" spans="1:10" s="39" customFormat="1" ht="30" customHeight="1">
      <c r="A36" s="160">
        <f t="shared" si="1"/>
        <v>24</v>
      </c>
      <c r="B36" s="68" t="s">
        <v>84</v>
      </c>
      <c r="C36" s="69" t="s">
        <v>85</v>
      </c>
      <c r="D36" s="68" t="s">
        <v>86</v>
      </c>
      <c r="E36" s="68" t="s">
        <v>87</v>
      </c>
      <c r="F36" s="70" t="s">
        <v>12</v>
      </c>
      <c r="G36" s="105">
        <v>15</v>
      </c>
      <c r="H36" s="64" t="s">
        <v>39</v>
      </c>
      <c r="I36" s="106">
        <v>466.1</v>
      </c>
      <c r="J36" s="157">
        <v>550</v>
      </c>
    </row>
    <row r="37" spans="1:10" s="39" customFormat="1" ht="30" customHeight="1">
      <c r="A37" s="160">
        <f t="shared" si="1"/>
        <v>25</v>
      </c>
      <c r="B37" s="68" t="s">
        <v>88</v>
      </c>
      <c r="C37" s="68" t="s">
        <v>123</v>
      </c>
      <c r="D37" s="68" t="s">
        <v>89</v>
      </c>
      <c r="E37" s="68" t="s">
        <v>90</v>
      </c>
      <c r="F37" s="70" t="s">
        <v>12</v>
      </c>
      <c r="G37" s="105">
        <v>15</v>
      </c>
      <c r="H37" s="64" t="s">
        <v>39</v>
      </c>
      <c r="I37" s="106">
        <v>466.1</v>
      </c>
      <c r="J37" s="157">
        <v>550</v>
      </c>
    </row>
    <row r="38" spans="1:10" s="39" customFormat="1" ht="30" customHeight="1">
      <c r="A38" s="160">
        <f t="shared" si="1"/>
        <v>26</v>
      </c>
      <c r="B38" s="68" t="s">
        <v>91</v>
      </c>
      <c r="C38" s="68" t="s">
        <v>124</v>
      </c>
      <c r="D38" s="68" t="s">
        <v>92</v>
      </c>
      <c r="E38" s="68" t="s">
        <v>93</v>
      </c>
      <c r="F38" s="68" t="s">
        <v>12</v>
      </c>
      <c r="G38" s="105">
        <v>9</v>
      </c>
      <c r="H38" s="64" t="s">
        <v>39</v>
      </c>
      <c r="I38" s="106">
        <v>466.1</v>
      </c>
      <c r="J38" s="157">
        <v>550</v>
      </c>
    </row>
    <row r="39" spans="1:10" s="39" customFormat="1" ht="30" customHeight="1">
      <c r="A39" s="160">
        <f t="shared" si="1"/>
        <v>27</v>
      </c>
      <c r="B39" s="68" t="s">
        <v>109</v>
      </c>
      <c r="C39" s="68" t="s">
        <v>125</v>
      </c>
      <c r="D39" s="68" t="s">
        <v>110</v>
      </c>
      <c r="E39" s="68" t="s">
        <v>111</v>
      </c>
      <c r="F39" s="68" t="s">
        <v>12</v>
      </c>
      <c r="G39" s="105">
        <v>5</v>
      </c>
      <c r="H39" s="64" t="s">
        <v>39</v>
      </c>
      <c r="I39" s="106">
        <v>466.1</v>
      </c>
      <c r="J39" s="157">
        <v>550</v>
      </c>
    </row>
    <row r="40" spans="1:10" s="39" customFormat="1" ht="30" customHeight="1">
      <c r="A40" s="160">
        <f t="shared" si="1"/>
        <v>28</v>
      </c>
      <c r="B40" s="66" t="s">
        <v>133</v>
      </c>
      <c r="C40" s="71" t="s">
        <v>232</v>
      </c>
      <c r="D40" s="66" t="s">
        <v>51</v>
      </c>
      <c r="E40" s="66" t="s">
        <v>19</v>
      </c>
      <c r="F40" s="67" t="s">
        <v>12</v>
      </c>
      <c r="G40" s="114">
        <v>5</v>
      </c>
      <c r="H40" s="65" t="s">
        <v>114</v>
      </c>
      <c r="I40" s="106">
        <v>466.1</v>
      </c>
      <c r="J40" s="157">
        <v>550</v>
      </c>
    </row>
    <row r="41" spans="1:10" s="39" customFormat="1" ht="30" customHeight="1">
      <c r="A41" s="160">
        <f t="shared" si="1"/>
        <v>29</v>
      </c>
      <c r="B41" s="66" t="s">
        <v>134</v>
      </c>
      <c r="C41" s="71" t="s">
        <v>180</v>
      </c>
      <c r="D41" s="66" t="s">
        <v>135</v>
      </c>
      <c r="E41" s="66" t="s">
        <v>136</v>
      </c>
      <c r="F41" s="67" t="s">
        <v>12</v>
      </c>
      <c r="G41" s="114">
        <v>12</v>
      </c>
      <c r="H41" s="65" t="s">
        <v>114</v>
      </c>
      <c r="I41" s="106">
        <v>466.1</v>
      </c>
      <c r="J41" s="157">
        <v>550</v>
      </c>
    </row>
    <row r="42" spans="1:10" s="39" customFormat="1" ht="30" customHeight="1">
      <c r="A42" s="160">
        <f t="shared" si="1"/>
        <v>30</v>
      </c>
      <c r="B42" s="66" t="s">
        <v>137</v>
      </c>
      <c r="C42" s="71" t="s">
        <v>233</v>
      </c>
      <c r="D42" s="66" t="s">
        <v>51</v>
      </c>
      <c r="E42" s="66" t="s">
        <v>138</v>
      </c>
      <c r="F42" s="67" t="s">
        <v>12</v>
      </c>
      <c r="G42" s="114">
        <v>3</v>
      </c>
      <c r="H42" s="65" t="s">
        <v>114</v>
      </c>
      <c r="I42" s="106">
        <v>466.1</v>
      </c>
      <c r="J42" s="157">
        <v>550</v>
      </c>
    </row>
    <row r="43" spans="1:10" s="39" customFormat="1" ht="30" customHeight="1">
      <c r="A43" s="160">
        <f t="shared" si="1"/>
        <v>31</v>
      </c>
      <c r="B43" s="66" t="s">
        <v>139</v>
      </c>
      <c r="C43" s="71" t="s">
        <v>234</v>
      </c>
      <c r="D43" s="66" t="s">
        <v>140</v>
      </c>
      <c r="E43" s="66" t="s">
        <v>141</v>
      </c>
      <c r="F43" s="67" t="s">
        <v>12</v>
      </c>
      <c r="G43" s="114">
        <v>15</v>
      </c>
      <c r="H43" s="65" t="s">
        <v>114</v>
      </c>
      <c r="I43" s="106">
        <v>466.1</v>
      </c>
      <c r="J43" s="157">
        <v>550</v>
      </c>
    </row>
    <row r="44" spans="1:10" s="39" customFormat="1" ht="30" customHeight="1">
      <c r="A44" s="160">
        <f t="shared" si="1"/>
        <v>32</v>
      </c>
      <c r="B44" s="66" t="s">
        <v>142</v>
      </c>
      <c r="C44" s="71" t="s">
        <v>181</v>
      </c>
      <c r="D44" s="66" t="s">
        <v>143</v>
      </c>
      <c r="E44" s="66" t="s">
        <v>144</v>
      </c>
      <c r="F44" s="67" t="s">
        <v>12</v>
      </c>
      <c r="G44" s="114">
        <v>3</v>
      </c>
      <c r="H44" s="65" t="s">
        <v>114</v>
      </c>
      <c r="I44" s="106">
        <v>466.1</v>
      </c>
      <c r="J44" s="157">
        <v>550</v>
      </c>
    </row>
    <row r="45" spans="1:10" s="39" customFormat="1" ht="30" customHeight="1">
      <c r="A45" s="160">
        <f t="shared" si="1"/>
        <v>33</v>
      </c>
      <c r="B45" s="66" t="s">
        <v>145</v>
      </c>
      <c r="C45" s="71" t="s">
        <v>235</v>
      </c>
      <c r="D45" s="66" t="s">
        <v>51</v>
      </c>
      <c r="E45" s="66" t="s">
        <v>19</v>
      </c>
      <c r="F45" s="67" t="s">
        <v>12</v>
      </c>
      <c r="G45" s="114">
        <v>10</v>
      </c>
      <c r="H45" s="65" t="s">
        <v>114</v>
      </c>
      <c r="I45" s="106">
        <v>466.1</v>
      </c>
      <c r="J45" s="157">
        <v>550</v>
      </c>
    </row>
    <row r="46" spans="1:10" s="39" customFormat="1" ht="30" customHeight="1">
      <c r="A46" s="160">
        <f t="shared" si="1"/>
        <v>34</v>
      </c>
      <c r="B46" s="66" t="s">
        <v>146</v>
      </c>
      <c r="C46" s="71" t="s">
        <v>274</v>
      </c>
      <c r="D46" s="71" t="s">
        <v>273</v>
      </c>
      <c r="E46" s="66" t="s">
        <v>147</v>
      </c>
      <c r="F46" s="67" t="s">
        <v>12</v>
      </c>
      <c r="G46" s="114">
        <v>15</v>
      </c>
      <c r="H46" s="65" t="s">
        <v>114</v>
      </c>
      <c r="I46" s="106">
        <v>466.1</v>
      </c>
      <c r="J46" s="157">
        <v>550</v>
      </c>
    </row>
    <row r="47" spans="1:10" s="39" customFormat="1" ht="30" customHeight="1">
      <c r="A47" s="160">
        <f t="shared" si="1"/>
        <v>35</v>
      </c>
      <c r="B47" s="66" t="s">
        <v>148</v>
      </c>
      <c r="C47" s="71" t="s">
        <v>236</v>
      </c>
      <c r="D47" s="66" t="s">
        <v>51</v>
      </c>
      <c r="E47" s="66" t="s">
        <v>19</v>
      </c>
      <c r="F47" s="67" t="s">
        <v>12</v>
      </c>
      <c r="G47" s="114">
        <v>5</v>
      </c>
      <c r="H47" s="65" t="s">
        <v>114</v>
      </c>
      <c r="I47" s="106">
        <v>466.1</v>
      </c>
      <c r="J47" s="157">
        <v>550</v>
      </c>
    </row>
    <row r="48" spans="1:10" s="39" customFormat="1" ht="30" customHeight="1">
      <c r="A48" s="160">
        <f t="shared" si="1"/>
        <v>36</v>
      </c>
      <c r="B48" s="66" t="s">
        <v>149</v>
      </c>
      <c r="C48" s="71" t="s">
        <v>237</v>
      </c>
      <c r="D48" s="66" t="s">
        <v>150</v>
      </c>
      <c r="E48" s="66" t="s">
        <v>151</v>
      </c>
      <c r="F48" s="67" t="s">
        <v>12</v>
      </c>
      <c r="G48" s="114">
        <v>5</v>
      </c>
      <c r="H48" s="65" t="s">
        <v>114</v>
      </c>
      <c r="I48" s="106">
        <v>466.1</v>
      </c>
      <c r="J48" s="157">
        <v>550</v>
      </c>
    </row>
    <row r="49" spans="1:10" s="39" customFormat="1" ht="30" customHeight="1">
      <c r="A49" s="160">
        <f t="shared" si="1"/>
        <v>37</v>
      </c>
      <c r="B49" s="66" t="s">
        <v>152</v>
      </c>
      <c r="C49" s="71" t="s">
        <v>238</v>
      </c>
      <c r="D49" s="66" t="s">
        <v>51</v>
      </c>
      <c r="E49" s="66" t="s">
        <v>153</v>
      </c>
      <c r="F49" s="67" t="s">
        <v>12</v>
      </c>
      <c r="G49" s="114">
        <v>5</v>
      </c>
      <c r="H49" s="65" t="s">
        <v>114</v>
      </c>
      <c r="I49" s="106">
        <v>466.1</v>
      </c>
      <c r="J49" s="157">
        <v>550</v>
      </c>
    </row>
    <row r="50" spans="1:10" s="39" customFormat="1" ht="30" customHeight="1">
      <c r="A50" s="160">
        <f t="shared" si="1"/>
        <v>38</v>
      </c>
      <c r="B50" s="66" t="s">
        <v>154</v>
      </c>
      <c r="C50" s="71" t="s">
        <v>155</v>
      </c>
      <c r="D50" s="66" t="s">
        <v>156</v>
      </c>
      <c r="E50" s="66" t="s">
        <v>157</v>
      </c>
      <c r="F50" s="67" t="s">
        <v>12</v>
      </c>
      <c r="G50" s="114">
        <v>5</v>
      </c>
      <c r="H50" s="65" t="s">
        <v>114</v>
      </c>
      <c r="I50" s="106">
        <v>466.1</v>
      </c>
      <c r="J50" s="157">
        <v>550</v>
      </c>
    </row>
    <row r="51" spans="1:10" s="39" customFormat="1" ht="30" customHeight="1">
      <c r="A51" s="160">
        <f>A50+1</f>
        <v>39</v>
      </c>
      <c r="B51" s="66" t="s">
        <v>182</v>
      </c>
      <c r="C51" s="66" t="s">
        <v>183</v>
      </c>
      <c r="D51" s="66" t="s">
        <v>184</v>
      </c>
      <c r="E51" s="66" t="s">
        <v>185</v>
      </c>
      <c r="F51" s="67" t="s">
        <v>12</v>
      </c>
      <c r="G51" s="114">
        <v>7</v>
      </c>
      <c r="H51" s="65" t="s">
        <v>248</v>
      </c>
      <c r="I51" s="106">
        <v>466.1</v>
      </c>
      <c r="J51" s="157">
        <v>550</v>
      </c>
    </row>
    <row r="52" spans="1:10" s="39" customFormat="1" ht="30" customHeight="1">
      <c r="A52" s="160">
        <f t="shared" si="1"/>
        <v>40</v>
      </c>
      <c r="B52" s="66" t="s">
        <v>186</v>
      </c>
      <c r="C52" s="66" t="s">
        <v>239</v>
      </c>
      <c r="D52" s="66" t="s">
        <v>187</v>
      </c>
      <c r="E52" s="66" t="s">
        <v>188</v>
      </c>
      <c r="F52" s="67" t="s">
        <v>12</v>
      </c>
      <c r="G52" s="114">
        <v>3</v>
      </c>
      <c r="H52" s="65" t="s">
        <v>248</v>
      </c>
      <c r="I52" s="106">
        <v>466.1</v>
      </c>
      <c r="J52" s="157">
        <v>550</v>
      </c>
    </row>
    <row r="53" spans="1:10" s="39" customFormat="1" ht="30" customHeight="1">
      <c r="A53" s="160">
        <f t="shared" si="1"/>
        <v>41</v>
      </c>
      <c r="B53" s="66" t="s">
        <v>189</v>
      </c>
      <c r="C53" s="66" t="s">
        <v>240</v>
      </c>
      <c r="D53" s="66" t="s">
        <v>187</v>
      </c>
      <c r="E53" s="66" t="s">
        <v>188</v>
      </c>
      <c r="F53" s="67" t="s">
        <v>12</v>
      </c>
      <c r="G53" s="114">
        <v>5</v>
      </c>
      <c r="H53" s="65" t="s">
        <v>248</v>
      </c>
      <c r="I53" s="106">
        <v>466.1</v>
      </c>
      <c r="J53" s="157">
        <v>550</v>
      </c>
    </row>
    <row r="54" spans="1:10" s="39" customFormat="1" ht="30" customHeight="1">
      <c r="A54" s="160">
        <f t="shared" si="1"/>
        <v>42</v>
      </c>
      <c r="B54" s="66" t="s">
        <v>190</v>
      </c>
      <c r="C54" s="66" t="s">
        <v>241</v>
      </c>
      <c r="D54" s="66" t="s">
        <v>187</v>
      </c>
      <c r="E54" s="66" t="s">
        <v>191</v>
      </c>
      <c r="F54" s="67" t="s">
        <v>12</v>
      </c>
      <c r="G54" s="114">
        <v>3</v>
      </c>
      <c r="H54" s="65" t="s">
        <v>248</v>
      </c>
      <c r="I54" s="106">
        <v>466.1</v>
      </c>
      <c r="J54" s="157">
        <v>550</v>
      </c>
    </row>
    <row r="55" spans="1:10" s="39" customFormat="1" ht="30" customHeight="1">
      <c r="A55" s="160">
        <f t="shared" si="1"/>
        <v>43</v>
      </c>
      <c r="B55" s="66" t="s">
        <v>192</v>
      </c>
      <c r="C55" s="66" t="s">
        <v>242</v>
      </c>
      <c r="D55" s="66" t="s">
        <v>193</v>
      </c>
      <c r="E55" s="66" t="s">
        <v>194</v>
      </c>
      <c r="F55" s="67" t="s">
        <v>12</v>
      </c>
      <c r="G55" s="114">
        <v>15</v>
      </c>
      <c r="H55" s="65" t="s">
        <v>248</v>
      </c>
      <c r="I55" s="106">
        <v>466.1</v>
      </c>
      <c r="J55" s="157">
        <v>550</v>
      </c>
    </row>
    <row r="56" spans="1:10" s="39" customFormat="1" ht="30" customHeight="1">
      <c r="A56" s="160">
        <f t="shared" si="1"/>
        <v>44</v>
      </c>
      <c r="B56" s="66" t="s">
        <v>195</v>
      </c>
      <c r="C56" s="66" t="s">
        <v>243</v>
      </c>
      <c r="D56" s="66" t="s">
        <v>187</v>
      </c>
      <c r="E56" s="66" t="s">
        <v>196</v>
      </c>
      <c r="F56" s="67" t="s">
        <v>12</v>
      </c>
      <c r="G56" s="114">
        <v>5</v>
      </c>
      <c r="H56" s="65" t="s">
        <v>248</v>
      </c>
      <c r="I56" s="106">
        <v>466.1</v>
      </c>
      <c r="J56" s="157">
        <v>550</v>
      </c>
    </row>
    <row r="57" spans="1:10" s="39" customFormat="1" ht="30" customHeight="1">
      <c r="A57" s="160">
        <f t="shared" si="1"/>
        <v>45</v>
      </c>
      <c r="B57" s="68" t="s">
        <v>197</v>
      </c>
      <c r="C57" s="68" t="s">
        <v>244</v>
      </c>
      <c r="D57" s="66" t="s">
        <v>187</v>
      </c>
      <c r="E57" s="66" t="s">
        <v>198</v>
      </c>
      <c r="F57" s="67" t="s">
        <v>12</v>
      </c>
      <c r="G57" s="105">
        <v>5</v>
      </c>
      <c r="H57" s="65" t="s">
        <v>248</v>
      </c>
      <c r="I57" s="106">
        <v>466.1</v>
      </c>
      <c r="J57" s="157">
        <v>550</v>
      </c>
    </row>
    <row r="58" spans="1:10" s="39" customFormat="1" ht="30" customHeight="1">
      <c r="A58" s="160">
        <f t="shared" si="1"/>
        <v>46</v>
      </c>
      <c r="B58" s="68" t="s">
        <v>199</v>
      </c>
      <c r="C58" s="68" t="s">
        <v>244</v>
      </c>
      <c r="D58" s="66" t="s">
        <v>187</v>
      </c>
      <c r="E58" s="66" t="s">
        <v>196</v>
      </c>
      <c r="F58" s="67" t="s">
        <v>12</v>
      </c>
      <c r="G58" s="105">
        <v>5</v>
      </c>
      <c r="H58" s="65" t="s">
        <v>248</v>
      </c>
      <c r="I58" s="106">
        <v>466.1</v>
      </c>
      <c r="J58" s="157">
        <v>550</v>
      </c>
    </row>
    <row r="59" spans="1:10" s="39" customFormat="1" ht="30" customHeight="1">
      <c r="A59" s="160">
        <f t="shared" si="1"/>
        <v>47</v>
      </c>
      <c r="B59" s="68" t="s">
        <v>200</v>
      </c>
      <c r="C59" s="68" t="s">
        <v>245</v>
      </c>
      <c r="D59" s="66" t="s">
        <v>187</v>
      </c>
      <c r="E59" s="66" t="s">
        <v>196</v>
      </c>
      <c r="F59" s="67" t="s">
        <v>12</v>
      </c>
      <c r="G59" s="105">
        <v>5</v>
      </c>
      <c r="H59" s="65" t="s">
        <v>248</v>
      </c>
      <c r="I59" s="106">
        <v>466.1</v>
      </c>
      <c r="J59" s="157">
        <v>550</v>
      </c>
    </row>
    <row r="60" spans="1:10" s="39" customFormat="1" ht="30" customHeight="1">
      <c r="A60" s="160">
        <f t="shared" si="1"/>
        <v>48</v>
      </c>
      <c r="B60" s="68" t="s">
        <v>201</v>
      </c>
      <c r="C60" s="68" t="s">
        <v>246</v>
      </c>
      <c r="D60" s="68" t="s">
        <v>202</v>
      </c>
      <c r="E60" s="68" t="s">
        <v>203</v>
      </c>
      <c r="F60" s="70" t="s">
        <v>12</v>
      </c>
      <c r="G60" s="105">
        <v>15</v>
      </c>
      <c r="H60" s="65" t="s">
        <v>248</v>
      </c>
      <c r="I60" s="106">
        <v>466.1</v>
      </c>
      <c r="J60" s="157">
        <v>550</v>
      </c>
    </row>
    <row r="61" spans="1:10" s="39" customFormat="1" ht="30" customHeight="1">
      <c r="A61" s="161">
        <f>A60+1</f>
        <v>49</v>
      </c>
      <c r="B61" s="141" t="s">
        <v>288</v>
      </c>
      <c r="C61" s="141" t="s">
        <v>278</v>
      </c>
      <c r="D61" s="141" t="s">
        <v>289</v>
      </c>
      <c r="E61" s="141" t="s">
        <v>290</v>
      </c>
      <c r="F61" s="70" t="s">
        <v>12</v>
      </c>
      <c r="G61" s="142">
        <v>3</v>
      </c>
      <c r="H61" s="72" t="s">
        <v>114</v>
      </c>
      <c r="I61" s="106">
        <v>466.1</v>
      </c>
      <c r="J61" s="157">
        <v>550</v>
      </c>
    </row>
    <row r="62" spans="1:10" s="39" customFormat="1" ht="30" customHeight="1">
      <c r="A62" s="161">
        <f>A61+1</f>
        <v>50</v>
      </c>
      <c r="B62" s="141" t="s">
        <v>281</v>
      </c>
      <c r="C62" s="141" t="s">
        <v>279</v>
      </c>
      <c r="D62" s="141" t="s">
        <v>282</v>
      </c>
      <c r="E62" s="141" t="s">
        <v>283</v>
      </c>
      <c r="F62" s="70" t="s">
        <v>12</v>
      </c>
      <c r="G62" s="142">
        <v>7</v>
      </c>
      <c r="H62" s="72" t="s">
        <v>114</v>
      </c>
      <c r="I62" s="106">
        <v>466.1</v>
      </c>
      <c r="J62" s="157">
        <v>550</v>
      </c>
    </row>
    <row r="63" spans="1:10" s="39" customFormat="1" ht="30" customHeight="1">
      <c r="A63" s="161">
        <f>A62+1</f>
        <v>51</v>
      </c>
      <c r="B63" s="141" t="s">
        <v>291</v>
      </c>
      <c r="C63" s="141" t="s">
        <v>280</v>
      </c>
      <c r="D63" s="141" t="s">
        <v>292</v>
      </c>
      <c r="E63" s="141" t="s">
        <v>293</v>
      </c>
      <c r="F63" s="70" t="s">
        <v>12</v>
      </c>
      <c r="G63" s="142">
        <v>3</v>
      </c>
      <c r="H63" s="72" t="s">
        <v>114</v>
      </c>
      <c r="I63" s="106">
        <v>466.1</v>
      </c>
      <c r="J63" s="157">
        <v>550</v>
      </c>
    </row>
    <row r="64" spans="1:10" s="39" customFormat="1" ht="30" customHeight="1" thickBot="1">
      <c r="A64" s="73"/>
      <c r="B64" s="74"/>
      <c r="C64" s="75" t="s">
        <v>13</v>
      </c>
      <c r="D64" s="74"/>
      <c r="E64" s="74"/>
      <c r="F64" s="76"/>
      <c r="G64" s="108">
        <f>SUM(G20:G63)</f>
        <v>317</v>
      </c>
      <c r="H64" s="77"/>
      <c r="I64" s="108">
        <f>SUM(I20:I63)</f>
        <v>20508.399999999998</v>
      </c>
      <c r="J64" s="133">
        <f>SUM(J20:J63)</f>
        <v>24200</v>
      </c>
    </row>
    <row r="65" spans="1:10" s="39" customFormat="1" ht="30" customHeight="1">
      <c r="A65" s="172" t="s">
        <v>2</v>
      </c>
      <c r="B65" s="172"/>
      <c r="C65" s="172"/>
      <c r="D65" s="172"/>
      <c r="E65" s="172"/>
      <c r="F65" s="172"/>
      <c r="G65" s="172"/>
      <c r="H65" s="172"/>
      <c r="I65" s="172"/>
      <c r="J65" s="158"/>
    </row>
    <row r="66" spans="1:10" s="39" customFormat="1" ht="19.5" customHeight="1">
      <c r="A66" s="183" t="s">
        <v>14</v>
      </c>
      <c r="B66" s="183"/>
      <c r="C66" s="183"/>
      <c r="D66" s="183"/>
      <c r="E66" s="183"/>
      <c r="F66" s="183"/>
      <c r="G66" s="183"/>
      <c r="H66" s="183"/>
      <c r="I66" s="183"/>
      <c r="J66" s="158"/>
    </row>
    <row r="67" spans="1:10" s="39" customFormat="1" ht="30" customHeight="1">
      <c r="A67" s="186" t="s">
        <v>223</v>
      </c>
      <c r="B67" s="187"/>
      <c r="C67" s="187"/>
      <c r="D67" s="187"/>
      <c r="E67" s="187"/>
      <c r="F67" s="187"/>
      <c r="G67" s="187"/>
      <c r="H67" s="187"/>
      <c r="I67" s="187"/>
      <c r="J67" s="158"/>
    </row>
    <row r="68" spans="1:10" s="39" customFormat="1" ht="30" customHeight="1">
      <c r="A68" s="162">
        <f>A63+1</f>
        <v>52</v>
      </c>
      <c r="B68" s="78" t="s">
        <v>41</v>
      </c>
      <c r="C68" s="79" t="s">
        <v>42</v>
      </c>
      <c r="D68" s="80" t="s">
        <v>43</v>
      </c>
      <c r="E68" s="78" t="s">
        <v>44</v>
      </c>
      <c r="F68" s="78" t="s">
        <v>12</v>
      </c>
      <c r="G68" s="115">
        <v>30</v>
      </c>
      <c r="H68" s="64" t="s">
        <v>39</v>
      </c>
      <c r="I68" s="81">
        <f>11894.4/1.18</f>
        <v>10080</v>
      </c>
      <c r="J68" s="159">
        <f>I68*1.18</f>
        <v>11894.4</v>
      </c>
    </row>
    <row r="69" spans="1:10" s="39" customFormat="1" ht="30" customHeight="1">
      <c r="A69" s="163">
        <f>A68+1</f>
        <v>53</v>
      </c>
      <c r="B69" s="64" t="s">
        <v>160</v>
      </c>
      <c r="C69" s="64" t="s">
        <v>161</v>
      </c>
      <c r="D69" s="82" t="s">
        <v>162</v>
      </c>
      <c r="E69" s="83" t="s">
        <v>163</v>
      </c>
      <c r="F69" s="84" t="s">
        <v>12</v>
      </c>
      <c r="G69" s="116">
        <v>20</v>
      </c>
      <c r="H69" s="72" t="s">
        <v>114</v>
      </c>
      <c r="I69" s="85">
        <v>6720</v>
      </c>
      <c r="J69" s="159">
        <f>I69*1.18</f>
        <v>7929.599999999999</v>
      </c>
    </row>
    <row r="70" spans="1:10" s="39" customFormat="1" ht="30" customHeight="1">
      <c r="A70" s="164">
        <f>A69+1</f>
        <v>54</v>
      </c>
      <c r="B70" s="125" t="s">
        <v>264</v>
      </c>
      <c r="C70" s="126" t="s">
        <v>261</v>
      </c>
      <c r="D70" s="127" t="s">
        <v>262</v>
      </c>
      <c r="E70" s="128" t="s">
        <v>263</v>
      </c>
      <c r="F70" s="129" t="s">
        <v>49</v>
      </c>
      <c r="G70" s="127">
        <v>20</v>
      </c>
      <c r="H70" s="130" t="s">
        <v>248</v>
      </c>
      <c r="I70" s="131">
        <v>6720</v>
      </c>
      <c r="J70" s="159">
        <f>I70*1.18</f>
        <v>7929.599999999999</v>
      </c>
    </row>
    <row r="71" spans="1:10" s="39" customFormat="1" ht="30" customHeight="1" thickBot="1">
      <c r="A71" s="73"/>
      <c r="B71" s="74"/>
      <c r="C71" s="75" t="s">
        <v>13</v>
      </c>
      <c r="D71" s="74"/>
      <c r="E71" s="74"/>
      <c r="F71" s="76"/>
      <c r="G71" s="108">
        <f>G68+G69+G70</f>
        <v>70</v>
      </c>
      <c r="H71" s="77"/>
      <c r="I71" s="86">
        <f>I68+I69+I70</f>
        <v>23520</v>
      </c>
      <c r="J71" s="86">
        <f>J68+J69+J70</f>
        <v>27753.6</v>
      </c>
    </row>
    <row r="72" spans="1:10" s="39" customFormat="1" ht="30" customHeight="1">
      <c r="A72" s="188" t="s">
        <v>222</v>
      </c>
      <c r="B72" s="189"/>
      <c r="C72" s="189"/>
      <c r="D72" s="189"/>
      <c r="E72" s="189"/>
      <c r="F72" s="189"/>
      <c r="G72" s="189"/>
      <c r="H72" s="189"/>
      <c r="I72" s="189"/>
      <c r="J72" s="158"/>
    </row>
    <row r="73" spans="1:10" s="39" customFormat="1" ht="30" customHeight="1">
      <c r="A73" s="165">
        <f>A70+1</f>
        <v>55</v>
      </c>
      <c r="B73" s="66" t="s">
        <v>22</v>
      </c>
      <c r="C73" s="66" t="s">
        <v>27</v>
      </c>
      <c r="D73" s="87" t="s">
        <v>33</v>
      </c>
      <c r="E73" s="87" t="s">
        <v>23</v>
      </c>
      <c r="F73" s="70" t="s">
        <v>12</v>
      </c>
      <c r="G73" s="117">
        <v>20</v>
      </c>
      <c r="H73" s="72" t="s">
        <v>21</v>
      </c>
      <c r="I73" s="88">
        <v>4360</v>
      </c>
      <c r="J73" s="88">
        <f>I73*1.18</f>
        <v>5144.8</v>
      </c>
    </row>
    <row r="74" spans="1:10" s="39" customFormat="1" ht="30" customHeight="1">
      <c r="A74" s="161">
        <f>A73+1</f>
        <v>56</v>
      </c>
      <c r="B74" s="68" t="s">
        <v>97</v>
      </c>
      <c r="C74" s="69" t="s">
        <v>98</v>
      </c>
      <c r="D74" s="89" t="s">
        <v>99</v>
      </c>
      <c r="E74" s="87" t="s">
        <v>100</v>
      </c>
      <c r="F74" s="70" t="s">
        <v>12</v>
      </c>
      <c r="G74" s="118">
        <v>25</v>
      </c>
      <c r="H74" s="64" t="s">
        <v>39</v>
      </c>
      <c r="I74" s="88">
        <v>5450</v>
      </c>
      <c r="J74" s="88">
        <f aca="true" t="shared" si="2" ref="J74:J81">I74*1.18</f>
        <v>6431</v>
      </c>
    </row>
    <row r="75" spans="1:10" s="39" customFormat="1" ht="30" customHeight="1">
      <c r="A75" s="165">
        <f aca="true" t="shared" si="3" ref="A75:A81">A74+1</f>
        <v>57</v>
      </c>
      <c r="B75" s="71" t="s">
        <v>101</v>
      </c>
      <c r="C75" s="71" t="s">
        <v>102</v>
      </c>
      <c r="D75" s="89" t="s">
        <v>103</v>
      </c>
      <c r="E75" s="68" t="s">
        <v>104</v>
      </c>
      <c r="F75" s="70" t="s">
        <v>12</v>
      </c>
      <c r="G75" s="105">
        <v>45</v>
      </c>
      <c r="H75" s="64" t="s">
        <v>39</v>
      </c>
      <c r="I75" s="88">
        <f>9810+5310</f>
        <v>15120</v>
      </c>
      <c r="J75" s="88">
        <f t="shared" si="2"/>
        <v>17841.6</v>
      </c>
    </row>
    <row r="76" spans="1:10" s="39" customFormat="1" ht="30" customHeight="1">
      <c r="A76" s="165">
        <f t="shared" si="3"/>
        <v>58</v>
      </c>
      <c r="B76" s="66" t="s">
        <v>105</v>
      </c>
      <c r="C76" s="71" t="s">
        <v>106</v>
      </c>
      <c r="D76" s="71" t="s">
        <v>107</v>
      </c>
      <c r="E76" s="68" t="s">
        <v>108</v>
      </c>
      <c r="F76" s="67" t="s">
        <v>12</v>
      </c>
      <c r="G76" s="119">
        <v>40</v>
      </c>
      <c r="H76" s="64" t="s">
        <v>39</v>
      </c>
      <c r="I76" s="88">
        <v>13440</v>
      </c>
      <c r="J76" s="88">
        <f t="shared" si="2"/>
        <v>15859.199999999999</v>
      </c>
    </row>
    <row r="77" spans="1:10" s="39" customFormat="1" ht="30" customHeight="1">
      <c r="A77" s="165">
        <f t="shared" si="3"/>
        <v>59</v>
      </c>
      <c r="B77" s="68" t="s">
        <v>164</v>
      </c>
      <c r="C77" s="68" t="s">
        <v>165</v>
      </c>
      <c r="D77" s="68" t="s">
        <v>166</v>
      </c>
      <c r="E77" s="68" t="s">
        <v>167</v>
      </c>
      <c r="F77" s="70" t="s">
        <v>12</v>
      </c>
      <c r="G77" s="105">
        <v>50</v>
      </c>
      <c r="H77" s="72" t="s">
        <v>249</v>
      </c>
      <c r="I77" s="88">
        <f>19824/1.18</f>
        <v>16800</v>
      </c>
      <c r="J77" s="88">
        <f t="shared" si="2"/>
        <v>19824</v>
      </c>
    </row>
    <row r="78" spans="1:10" s="39" customFormat="1" ht="30" customHeight="1">
      <c r="A78" s="165">
        <f t="shared" si="3"/>
        <v>60</v>
      </c>
      <c r="B78" s="68" t="s">
        <v>168</v>
      </c>
      <c r="C78" s="68" t="s">
        <v>169</v>
      </c>
      <c r="D78" s="87" t="s">
        <v>170</v>
      </c>
      <c r="E78" s="68" t="s">
        <v>171</v>
      </c>
      <c r="F78" s="70" t="s">
        <v>12</v>
      </c>
      <c r="G78" s="105">
        <v>35</v>
      </c>
      <c r="H78" s="72" t="s">
        <v>249</v>
      </c>
      <c r="I78" s="88">
        <f>9003.4/1.18</f>
        <v>7630</v>
      </c>
      <c r="J78" s="88">
        <f t="shared" si="2"/>
        <v>9003.4</v>
      </c>
    </row>
    <row r="79" spans="1:10" s="39" customFormat="1" ht="30" customHeight="1">
      <c r="A79" s="165">
        <f t="shared" si="3"/>
        <v>61</v>
      </c>
      <c r="B79" s="68" t="s">
        <v>172</v>
      </c>
      <c r="C79" s="68" t="s">
        <v>173</v>
      </c>
      <c r="D79" s="68" t="s">
        <v>174</v>
      </c>
      <c r="E79" s="68" t="s">
        <v>175</v>
      </c>
      <c r="F79" s="70" t="s">
        <v>12</v>
      </c>
      <c r="G79" s="105">
        <v>30</v>
      </c>
      <c r="H79" s="72" t="s">
        <v>249</v>
      </c>
      <c r="I79" s="88">
        <f>11894.4/1.18</f>
        <v>10080</v>
      </c>
      <c r="J79" s="88">
        <f t="shared" si="2"/>
        <v>11894.4</v>
      </c>
    </row>
    <row r="80" spans="1:10" s="39" customFormat="1" ht="30" customHeight="1">
      <c r="A80" s="165">
        <f t="shared" si="3"/>
        <v>62</v>
      </c>
      <c r="B80" s="68" t="s">
        <v>176</v>
      </c>
      <c r="C80" s="68" t="s">
        <v>177</v>
      </c>
      <c r="D80" s="68" t="s">
        <v>178</v>
      </c>
      <c r="E80" s="68" t="s">
        <v>179</v>
      </c>
      <c r="F80" s="70" t="s">
        <v>12</v>
      </c>
      <c r="G80" s="105">
        <v>20</v>
      </c>
      <c r="H80" s="72" t="s">
        <v>249</v>
      </c>
      <c r="I80" s="88">
        <f>7929.6/1.18</f>
        <v>6720.000000000001</v>
      </c>
      <c r="J80" s="88">
        <f t="shared" si="2"/>
        <v>7929.6</v>
      </c>
    </row>
    <row r="81" spans="1:10" s="39" customFormat="1" ht="42.75" customHeight="1">
      <c r="A81" s="165">
        <f t="shared" si="3"/>
        <v>63</v>
      </c>
      <c r="B81" s="68" t="s">
        <v>208</v>
      </c>
      <c r="C81" s="84" t="s">
        <v>209</v>
      </c>
      <c r="D81" s="68" t="s">
        <v>210</v>
      </c>
      <c r="E81" s="68" t="s">
        <v>211</v>
      </c>
      <c r="F81" s="70" t="s">
        <v>12</v>
      </c>
      <c r="G81" s="105">
        <v>40</v>
      </c>
      <c r="H81" s="90" t="s">
        <v>248</v>
      </c>
      <c r="I81" s="140">
        <v>7392</v>
      </c>
      <c r="J81" s="88">
        <f t="shared" si="2"/>
        <v>8722.56</v>
      </c>
    </row>
    <row r="82" spans="1:10" s="39" customFormat="1" ht="30" customHeight="1" thickBot="1">
      <c r="A82" s="35"/>
      <c r="B82" s="36"/>
      <c r="C82" s="40" t="s">
        <v>13</v>
      </c>
      <c r="D82" s="36"/>
      <c r="E82" s="36"/>
      <c r="F82" s="37"/>
      <c r="G82" s="54">
        <f>SUM(G73:G81)</f>
        <v>305</v>
      </c>
      <c r="H82" s="38"/>
      <c r="I82" s="54">
        <f>SUM(I73:I81)</f>
        <v>86992</v>
      </c>
      <c r="J82" s="54">
        <f>SUM(J73:J81)</f>
        <v>102650.56</v>
      </c>
    </row>
    <row r="83" spans="1:10" s="39" customFormat="1" ht="30" customHeight="1">
      <c r="A83" s="180" t="s">
        <v>225</v>
      </c>
      <c r="B83" s="180"/>
      <c r="C83" s="180"/>
      <c r="D83" s="180"/>
      <c r="E83" s="180"/>
      <c r="F83" s="180"/>
      <c r="G83" s="180"/>
      <c r="H83" s="180"/>
      <c r="I83" s="180"/>
      <c r="J83" s="158"/>
    </row>
    <row r="84" spans="1:10" s="39" customFormat="1" ht="30" customHeight="1">
      <c r="A84" s="184" t="s">
        <v>223</v>
      </c>
      <c r="B84" s="185"/>
      <c r="C84" s="185"/>
      <c r="D84" s="185"/>
      <c r="E84" s="185"/>
      <c r="F84" s="185"/>
      <c r="G84" s="185"/>
      <c r="H84" s="185"/>
      <c r="I84" s="185"/>
      <c r="J84" s="158"/>
    </row>
    <row r="85" spans="1:10" s="39" customFormat="1" ht="30" customHeight="1">
      <c r="A85" s="166">
        <f>A81+1</f>
        <v>64</v>
      </c>
      <c r="B85" s="5" t="s">
        <v>45</v>
      </c>
      <c r="C85" s="12" t="s">
        <v>46</v>
      </c>
      <c r="D85" s="6" t="s">
        <v>47</v>
      </c>
      <c r="E85" s="5" t="s">
        <v>48</v>
      </c>
      <c r="F85" s="5" t="s">
        <v>49</v>
      </c>
      <c r="G85" s="109">
        <v>100</v>
      </c>
      <c r="H85" s="64" t="s">
        <v>39</v>
      </c>
      <c r="I85" s="100">
        <f>25724/1.18</f>
        <v>21800</v>
      </c>
      <c r="J85" s="100">
        <f>I85*1.18</f>
        <v>25724</v>
      </c>
    </row>
    <row r="86" spans="1:10" s="39" customFormat="1" ht="51.75" customHeight="1">
      <c r="A86" s="167">
        <f>A85+1</f>
        <v>65</v>
      </c>
      <c r="B86" s="5" t="s">
        <v>112</v>
      </c>
      <c r="C86" s="12" t="s">
        <v>95</v>
      </c>
      <c r="D86" s="6" t="s">
        <v>128</v>
      </c>
      <c r="E86" s="5" t="s">
        <v>113</v>
      </c>
      <c r="F86" s="5" t="s">
        <v>49</v>
      </c>
      <c r="G86" s="109">
        <v>100</v>
      </c>
      <c r="H86" s="64" t="s">
        <v>114</v>
      </c>
      <c r="I86" s="100">
        <v>33600</v>
      </c>
      <c r="J86" s="100">
        <f>I86*1.18</f>
        <v>39648</v>
      </c>
    </row>
    <row r="87" spans="1:10" s="39" customFormat="1" ht="30" customHeight="1" thickBot="1">
      <c r="A87" s="20"/>
      <c r="B87" s="47"/>
      <c r="C87" s="43" t="s">
        <v>13</v>
      </c>
      <c r="D87" s="48"/>
      <c r="E87" s="47"/>
      <c r="F87" s="47"/>
      <c r="G87" s="120">
        <f>G85+G86</f>
        <v>200</v>
      </c>
      <c r="H87" s="33"/>
      <c r="I87" s="134">
        <f>I85+I86</f>
        <v>55400</v>
      </c>
      <c r="J87" s="134">
        <f>J85+J86</f>
        <v>65372</v>
      </c>
    </row>
    <row r="88" spans="1:10" s="39" customFormat="1" ht="30" customHeight="1">
      <c r="A88" s="173" t="s">
        <v>222</v>
      </c>
      <c r="B88" s="174"/>
      <c r="C88" s="174"/>
      <c r="D88" s="174"/>
      <c r="E88" s="174"/>
      <c r="F88" s="174"/>
      <c r="G88" s="174"/>
      <c r="H88" s="174"/>
      <c r="I88" s="174"/>
      <c r="J88" s="158"/>
    </row>
    <row r="89" spans="1:10" s="39" customFormat="1" ht="30" customHeight="1">
      <c r="A89" s="168">
        <f>A86+1</f>
        <v>66</v>
      </c>
      <c r="B89" s="9" t="s">
        <v>94</v>
      </c>
      <c r="C89" s="15" t="s">
        <v>95</v>
      </c>
      <c r="D89" s="7" t="s">
        <v>129</v>
      </c>
      <c r="E89" s="7" t="s">
        <v>96</v>
      </c>
      <c r="F89" s="31" t="s">
        <v>49</v>
      </c>
      <c r="G89" s="99">
        <v>300</v>
      </c>
      <c r="H89" s="64" t="s">
        <v>39</v>
      </c>
      <c r="I89" s="46">
        <v>26400</v>
      </c>
      <c r="J89" s="46">
        <f>I89*1.18</f>
        <v>31152</v>
      </c>
    </row>
    <row r="90" spans="1:10" s="39" customFormat="1" ht="30" customHeight="1">
      <c r="A90" s="169">
        <f>A89+1</f>
        <v>67</v>
      </c>
      <c r="B90" s="9" t="s">
        <v>212</v>
      </c>
      <c r="C90" s="9" t="s">
        <v>213</v>
      </c>
      <c r="D90" s="9" t="s">
        <v>214</v>
      </c>
      <c r="E90" s="9" t="s">
        <v>215</v>
      </c>
      <c r="F90" s="29" t="s">
        <v>216</v>
      </c>
      <c r="G90" s="121">
        <v>100</v>
      </c>
      <c r="H90" s="72" t="s">
        <v>248</v>
      </c>
      <c r="I90" s="14">
        <v>33600</v>
      </c>
      <c r="J90" s="46">
        <f>I90*1.18</f>
        <v>39648</v>
      </c>
    </row>
    <row r="91" spans="1:11" s="39" customFormat="1" ht="30" customHeight="1">
      <c r="A91" s="170">
        <f>A90+1</f>
        <v>68</v>
      </c>
      <c r="B91" s="66" t="s">
        <v>284</v>
      </c>
      <c r="C91" s="66" t="s">
        <v>287</v>
      </c>
      <c r="D91" s="143" t="s">
        <v>285</v>
      </c>
      <c r="E91" s="143" t="s">
        <v>286</v>
      </c>
      <c r="F91" s="70" t="s">
        <v>216</v>
      </c>
      <c r="G91" s="117">
        <v>20.5</v>
      </c>
      <c r="H91" s="72" t="s">
        <v>248</v>
      </c>
      <c r="I91" s="88">
        <f>8127.84/1.18</f>
        <v>6888.000000000001</v>
      </c>
      <c r="J91" s="88">
        <f>I91*1.18</f>
        <v>8127.840000000001</v>
      </c>
      <c r="K91" s="139"/>
    </row>
    <row r="92" spans="1:11" s="39" customFormat="1" ht="30" customHeight="1">
      <c r="A92" s="171">
        <f>A91+1</f>
        <v>69</v>
      </c>
      <c r="B92" s="151" t="s">
        <v>294</v>
      </c>
      <c r="C92" s="151" t="s">
        <v>287</v>
      </c>
      <c r="D92" s="152" t="s">
        <v>295</v>
      </c>
      <c r="E92" s="152" t="s">
        <v>296</v>
      </c>
      <c r="F92" s="153" t="s">
        <v>216</v>
      </c>
      <c r="G92" s="154">
        <v>60</v>
      </c>
      <c r="H92" s="155" t="s">
        <v>39</v>
      </c>
      <c r="I92" s="156">
        <f>23788.8/1.18</f>
        <v>20160</v>
      </c>
      <c r="J92" s="156">
        <f>I92*1.18</f>
        <v>23788.8</v>
      </c>
      <c r="K92" s="139"/>
    </row>
    <row r="93" spans="1:10" s="39" customFormat="1" ht="96" customHeight="1">
      <c r="A93" s="168">
        <f>A92+1</f>
        <v>70</v>
      </c>
      <c r="B93" s="7" t="s">
        <v>217</v>
      </c>
      <c r="C93" s="7" t="s">
        <v>205</v>
      </c>
      <c r="D93" s="10" t="s">
        <v>218</v>
      </c>
      <c r="E93" s="7" t="s">
        <v>219</v>
      </c>
      <c r="F93" s="31" t="s">
        <v>216</v>
      </c>
      <c r="G93" s="99">
        <v>255.58</v>
      </c>
      <c r="H93" s="72" t="s">
        <v>248</v>
      </c>
      <c r="I93" s="14">
        <f>J93/1.18</f>
        <v>16101.542372881357</v>
      </c>
      <c r="J93" s="46">
        <f>18999.82</f>
        <v>18999.82</v>
      </c>
    </row>
    <row r="94" spans="1:10" s="39" customFormat="1" ht="30" customHeight="1" thickBot="1">
      <c r="A94" s="41"/>
      <c r="B94" s="42"/>
      <c r="C94" s="43" t="s">
        <v>13</v>
      </c>
      <c r="D94" s="42"/>
      <c r="E94" s="42"/>
      <c r="F94" s="44"/>
      <c r="G94" s="122">
        <f>SUM(G89:G93)</f>
        <v>736.08</v>
      </c>
      <c r="H94" s="55"/>
      <c r="I94" s="145">
        <f>SUM(I89:I93)</f>
        <v>103149.54237288136</v>
      </c>
      <c r="J94" s="146">
        <f>SUM(J89:J93)</f>
        <v>121716.45999999999</v>
      </c>
    </row>
    <row r="95" spans="1:10" s="39" customFormat="1" ht="30" customHeight="1">
      <c r="A95" s="56"/>
      <c r="B95" s="182" t="s">
        <v>275</v>
      </c>
      <c r="C95" s="182"/>
      <c r="D95" s="182"/>
      <c r="E95" s="182"/>
      <c r="F95" s="182"/>
      <c r="G95" s="182"/>
      <c r="H95" s="182"/>
      <c r="I95" s="182"/>
      <c r="J95" t="s">
        <v>265</v>
      </c>
    </row>
    <row r="96" spans="1:10" s="39" customFormat="1" ht="78" customHeight="1">
      <c r="A96" s="7">
        <f>A93+1</f>
        <v>71</v>
      </c>
      <c r="B96" s="5" t="s">
        <v>266</v>
      </c>
      <c r="C96" s="7" t="s">
        <v>205</v>
      </c>
      <c r="D96" s="132" t="s">
        <v>267</v>
      </c>
      <c r="E96" s="5" t="s">
        <v>268</v>
      </c>
      <c r="F96" s="5" t="s">
        <v>12</v>
      </c>
      <c r="G96" s="109">
        <v>209.7</v>
      </c>
      <c r="H96" s="3" t="s">
        <v>269</v>
      </c>
      <c r="I96" s="100">
        <f>J96/1.18</f>
        <v>880366</v>
      </c>
      <c r="J96" s="135">
        <v>1038831.88</v>
      </c>
    </row>
    <row r="97" spans="1:10" s="39" customFormat="1" ht="60" customHeight="1">
      <c r="A97" s="34">
        <f>A96+1</f>
        <v>72</v>
      </c>
      <c r="B97" s="7" t="s">
        <v>204</v>
      </c>
      <c r="C97" s="7" t="s">
        <v>205</v>
      </c>
      <c r="D97" s="10" t="s">
        <v>206</v>
      </c>
      <c r="E97" s="7" t="s">
        <v>207</v>
      </c>
      <c r="F97" s="31" t="s">
        <v>12</v>
      </c>
      <c r="G97" s="99">
        <v>209.7</v>
      </c>
      <c r="H97" s="3" t="s">
        <v>269</v>
      </c>
      <c r="I97" s="14">
        <v>6890357</v>
      </c>
      <c r="J97" s="135">
        <f>I97*1.18</f>
        <v>8130621.26</v>
      </c>
    </row>
    <row r="98" spans="1:10" s="39" customFormat="1" ht="30" customHeight="1">
      <c r="A98" s="20"/>
      <c r="B98" s="20"/>
      <c r="C98" s="53" t="s">
        <v>13</v>
      </c>
      <c r="D98" s="20"/>
      <c r="E98" s="20"/>
      <c r="F98" s="61"/>
      <c r="G98" s="123">
        <f>G96+G97</f>
        <v>419.4</v>
      </c>
      <c r="H98" s="62"/>
      <c r="I98" s="63">
        <f>I96+I97</f>
        <v>7770723</v>
      </c>
      <c r="J98" s="63">
        <f>J96+J97</f>
        <v>9169453.14</v>
      </c>
    </row>
    <row r="99" spans="1:9" s="39" customFormat="1" ht="30" customHeight="1">
      <c r="A99" s="56"/>
      <c r="B99" s="56"/>
      <c r="C99" s="57"/>
      <c r="D99" s="56"/>
      <c r="E99" s="56"/>
      <c r="F99" s="58"/>
      <c r="G99" s="124"/>
      <c r="H99" s="59"/>
      <c r="I99" s="60"/>
    </row>
    <row r="100" spans="1:10" ht="24.75" customHeight="1" thickBot="1">
      <c r="A100" s="41"/>
      <c r="B100" s="42"/>
      <c r="C100" s="43" t="s">
        <v>226</v>
      </c>
      <c r="D100" s="42"/>
      <c r="E100" s="42"/>
      <c r="F100" s="44"/>
      <c r="G100" s="122">
        <f>G18+G64+G71+G82+G87+G94+G98</f>
        <v>2133.38</v>
      </c>
      <c r="H100" s="55"/>
      <c r="I100" s="136">
        <f>I18+I64+I71+I82+I87+I94+I98</f>
        <v>8106436.932881356</v>
      </c>
      <c r="J100" s="136">
        <f>J18+J64+J71+J82+J87+J94+J98</f>
        <v>9565595.76</v>
      </c>
    </row>
    <row r="101" spans="4:10" ht="15">
      <c r="D101" t="s">
        <v>227</v>
      </c>
      <c r="J101" s="16" t="s">
        <v>265</v>
      </c>
    </row>
    <row r="102" spans="4:10" ht="15">
      <c r="D102" t="s">
        <v>228</v>
      </c>
      <c r="G102">
        <f>G18+G64</f>
        <v>402.9</v>
      </c>
      <c r="I102" s="2">
        <f>I18+I64</f>
        <v>66652.39050847456</v>
      </c>
      <c r="J102" s="144">
        <f>I102*1.18</f>
        <v>78649.82079999999</v>
      </c>
    </row>
    <row r="103" spans="4:10" ht="15">
      <c r="D103" t="s">
        <v>229</v>
      </c>
      <c r="G103">
        <f>G71+G82+G87+G94-G86-G89</f>
        <v>911.0799999999999</v>
      </c>
      <c r="I103">
        <f>I71+I82+I87+I94-I86-I89</f>
        <v>209061.54237288138</v>
      </c>
      <c r="J103" s="144">
        <f>I103*1.18</f>
        <v>246692.62000000002</v>
      </c>
    </row>
    <row r="104" spans="4:10" ht="15">
      <c r="D104" t="s">
        <v>247</v>
      </c>
      <c r="G104">
        <f>G86+G89</f>
        <v>400</v>
      </c>
      <c r="I104">
        <f>I86+I89</f>
        <v>60000</v>
      </c>
      <c r="J104" s="144">
        <f>I104*1.18</f>
        <v>70800</v>
      </c>
    </row>
    <row r="105" spans="4:12" ht="15">
      <c r="D105" t="s">
        <v>230</v>
      </c>
      <c r="G105">
        <f>G98</f>
        <v>419.4</v>
      </c>
      <c r="I105">
        <f>I98</f>
        <v>7770723</v>
      </c>
      <c r="J105" s="16">
        <f>I105*1.18</f>
        <v>9169453.139999999</v>
      </c>
      <c r="K105" s="147"/>
      <c r="L105" s="2"/>
    </row>
    <row r="106" spans="12:14" ht="15">
      <c r="L106" s="2"/>
      <c r="N106" s="2"/>
    </row>
    <row r="107" ht="15">
      <c r="A107" t="s">
        <v>297</v>
      </c>
    </row>
  </sheetData>
  <sheetProtection/>
  <mergeCells count="17">
    <mergeCell ref="B95:I95"/>
    <mergeCell ref="A66:I66"/>
    <mergeCell ref="A83:I83"/>
    <mergeCell ref="A84:I84"/>
    <mergeCell ref="A67:I67"/>
    <mergeCell ref="A72:I72"/>
    <mergeCell ref="A88:I88"/>
    <mergeCell ref="A65:I65"/>
    <mergeCell ref="A19:C19"/>
    <mergeCell ref="A1:I1"/>
    <mergeCell ref="A2:I2"/>
    <mergeCell ref="A3:C3"/>
    <mergeCell ref="D3:I3"/>
    <mergeCell ref="A4:I4"/>
    <mergeCell ref="A5:I5"/>
    <mergeCell ref="A11:A13"/>
    <mergeCell ref="A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Вера Васильевна Ульянкова</cp:lastModifiedBy>
  <cp:lastPrinted>2016-02-04T12:18:36Z</cp:lastPrinted>
  <dcterms:created xsi:type="dcterms:W3CDTF">2013-04-29T05:22:46Z</dcterms:created>
  <dcterms:modified xsi:type="dcterms:W3CDTF">2016-02-26T08:57:32Z</dcterms:modified>
  <cp:category/>
  <cp:version/>
  <cp:contentType/>
  <cp:contentStatus/>
</cp:coreProperties>
</file>