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22г" sheetId="1" r:id="rId1"/>
  </sheets>
  <definedNames>
    <definedName name="_xlnm.Print_Area" localSheetId="0">'Баланс 2022г'!$A$1:$N$34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<sst xmlns="http://schemas.openxmlformats.org/spreadsheetml/2006/main" count="47" uniqueCount="37">
  <si>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</si>
  <si>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</si>
  <si>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</si>
  <si>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</si>
  <si>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</si>
  <si>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</si>
  <si>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</si>
  <si>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</si>
  <si>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</si>
  <si>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</si>
  <si>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</si>
  <si>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</si>
  <si>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</si>
  <si>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</si>
  <si>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</si>
  <si>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</si>
  <si>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</si>
  <si>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</si>
  <si>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</si>
  <si>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</si>
  <si>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</si>
  <si>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</si>
  <si>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</si>
  <si>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</si>
  <si>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</si>
  <si>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</si>
  <si>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</si>
  <si>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</si>
  <si>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</si>
  <si>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</si>
  <si>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</si>
  <si>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</si>
  <si>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</si>
  <si>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</si>
  <si>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2022  ГОД</t>
  </si>
  <si>
    <t>Факт 2022г</t>
  </si>
  <si>
    <t>2022г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</si>
</sst>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9"/>
  <sheetViews>
    <sheetView tabSelected="1" view="pageBreakPreview" zoomScale="90" zoomScaleNormal="75" zoomScaleSheetLayoutView="9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0" sqref="D30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40" t="s">
        <v>29</v>
      </c>
      <c r="B1" s="40"/>
      <c r="C1" s="40"/>
      <c r="D1" s="40"/>
      <c r="E1" s="1"/>
      <c r="F1" s="1"/>
      <c r="G1" s="1"/>
      <c r="H1" s="1"/>
      <c r="I1" s="1"/>
      <c r="J1" s="1"/>
      <c r="K1" s="30" t="s">
        <v>33</v>
      </c>
      <c r="L1" s="1"/>
      <c r="M1" s="1"/>
      <c r="N1" s="1"/>
    </row>
    <row r="2" spans="1:14" ht="62.25" customHeight="1">
      <c r="A2" s="41" t="s">
        <v>34</v>
      </c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42" t="s">
        <v>21</v>
      </c>
      <c r="B4" s="44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7.5" customHeight="1">
      <c r="A5" s="43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36</v>
      </c>
    </row>
    <row r="6" spans="1:14" ht="15.75" customHeight="1">
      <c r="A6" s="7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8" ht="19.5" customHeight="1">
      <c r="A7" s="20" t="s">
        <v>25</v>
      </c>
      <c r="B7" s="26">
        <f>B8+B9+B10</f>
        <v>12405890</v>
      </c>
      <c r="C7" s="26">
        <f aca="true" t="shared" si="0" ref="C7:M7">C8+C9+C10</f>
        <v>11249536</v>
      </c>
      <c r="D7" s="26">
        <f t="shared" si="0"/>
        <v>10947676</v>
      </c>
      <c r="E7" s="26">
        <f t="shared" si="0"/>
        <v>9534313</v>
      </c>
      <c r="F7" s="26">
        <f t="shared" si="0"/>
        <v>8521924</v>
      </c>
      <c r="G7" s="26">
        <f t="shared" si="0"/>
        <v>8062833</v>
      </c>
      <c r="H7" s="26">
        <f t="shared" si="0"/>
        <v>7028385</v>
      </c>
      <c r="I7" s="26">
        <f t="shared" si="0"/>
        <v>7955699</v>
      </c>
      <c r="J7" s="26">
        <f t="shared" si="0"/>
        <v>8717696</v>
      </c>
      <c r="K7" s="26">
        <f t="shared" si="0"/>
        <v>9759394</v>
      </c>
      <c r="L7" s="26">
        <f t="shared" si="0"/>
        <v>10653427</v>
      </c>
      <c r="M7" s="26">
        <f t="shared" si="0"/>
        <v>11908373</v>
      </c>
      <c r="N7" s="9">
        <f aca="true" t="shared" si="1" ref="N7:N19">SUM(B7:M7)</f>
        <v>116745146</v>
      </c>
      <c r="P7" s="31"/>
      <c r="Q7" s="31"/>
      <c r="R7" s="31"/>
    </row>
    <row r="8" spans="1:17" ht="19.5" customHeight="1" outlineLevel="1">
      <c r="A8" s="21" t="s">
        <v>19</v>
      </c>
      <c r="B8" s="10">
        <v>7600773</v>
      </c>
      <c r="C8" s="10">
        <v>6832038</v>
      </c>
      <c r="D8" s="10">
        <v>6785214</v>
      </c>
      <c r="E8" s="10">
        <v>5943828</v>
      </c>
      <c r="F8" s="10">
        <v>5361010</v>
      </c>
      <c r="G8" s="10">
        <v>5149462</v>
      </c>
      <c r="H8" s="10">
        <v>4571931</v>
      </c>
      <c r="I8" s="10">
        <v>5146216</v>
      </c>
      <c r="J8" s="10">
        <v>5585262</v>
      </c>
      <c r="K8" s="10">
        <v>6169128</v>
      </c>
      <c r="L8" s="10">
        <v>6638951</v>
      </c>
      <c r="M8" s="10">
        <v>7438210</v>
      </c>
      <c r="N8" s="8">
        <f t="shared" si="1"/>
        <v>73222023</v>
      </c>
      <c r="Q8" s="31"/>
    </row>
    <row r="9" spans="1:15" ht="19.5" customHeight="1" outlineLevel="1">
      <c r="A9" s="21" t="s">
        <v>22</v>
      </c>
      <c r="B9" s="10">
        <v>4755719</v>
      </c>
      <c r="C9" s="10">
        <v>4348191</v>
      </c>
      <c r="D9" s="10">
        <v>4101154</v>
      </c>
      <c r="E9" s="10">
        <v>3548664</v>
      </c>
      <c r="F9" s="10">
        <v>3126354</v>
      </c>
      <c r="G9" s="10">
        <v>2885589</v>
      </c>
      <c r="H9" s="10">
        <v>2405996</v>
      </c>
      <c r="I9" s="10">
        <v>2794459</v>
      </c>
      <c r="J9" s="10">
        <v>3105022</v>
      </c>
      <c r="K9" s="10">
        <v>3549675</v>
      </c>
      <c r="L9" s="10">
        <v>3969893</v>
      </c>
      <c r="M9" s="10">
        <v>4421170</v>
      </c>
      <c r="N9" s="8">
        <f t="shared" si="1"/>
        <v>43011886</v>
      </c>
      <c r="O9" s="31"/>
    </row>
    <row r="10" spans="1:14" ht="19.5" customHeight="1" outlineLevel="1">
      <c r="A10" s="21" t="s">
        <v>0</v>
      </c>
      <c r="B10" s="10">
        <v>49398</v>
      </c>
      <c r="C10" s="10">
        <v>69307</v>
      </c>
      <c r="D10" s="10">
        <v>61308</v>
      </c>
      <c r="E10" s="10">
        <v>41821</v>
      </c>
      <c r="F10" s="10">
        <v>34560</v>
      </c>
      <c r="G10" s="10">
        <v>27782</v>
      </c>
      <c r="H10" s="10">
        <v>50458</v>
      </c>
      <c r="I10" s="10">
        <v>15024</v>
      </c>
      <c r="J10" s="10">
        <v>27412</v>
      </c>
      <c r="K10" s="10">
        <v>40591</v>
      </c>
      <c r="L10" s="10">
        <v>44583</v>
      </c>
      <c r="M10" s="10">
        <v>48993</v>
      </c>
      <c r="N10" s="8">
        <f t="shared" si="1"/>
        <v>511237</v>
      </c>
    </row>
    <row r="11" spans="1:17" ht="19.5" customHeight="1" outlineLevel="1">
      <c r="A11" s="22" t="s">
        <v>24</v>
      </c>
      <c r="B11" s="27">
        <f>SUM(B12:B15)</f>
        <v>103536</v>
      </c>
      <c r="C11" s="27">
        <f aca="true" t="shared" si="2" ref="C11:M11">SUM(C12:C15)</f>
        <v>187449</v>
      </c>
      <c r="D11" s="27">
        <f t="shared" si="2"/>
        <v>77007</v>
      </c>
      <c r="E11" s="27">
        <f t="shared" si="2"/>
        <v>56945</v>
      </c>
      <c r="F11" s="27">
        <f t="shared" si="2"/>
        <v>45666</v>
      </c>
      <c r="G11" s="27">
        <f t="shared" si="2"/>
        <v>22487</v>
      </c>
      <c r="H11" s="27">
        <f t="shared" si="2"/>
        <v>10547</v>
      </c>
      <c r="I11" s="27">
        <f t="shared" si="2"/>
        <v>21381</v>
      </c>
      <c r="J11" s="27">
        <f t="shared" si="2"/>
        <v>37508</v>
      </c>
      <c r="K11" s="27">
        <f t="shared" si="2"/>
        <v>52648</v>
      </c>
      <c r="L11" s="27">
        <f t="shared" si="2"/>
        <v>74804</v>
      </c>
      <c r="M11" s="27">
        <f t="shared" si="2"/>
        <v>86138</v>
      </c>
      <c r="N11" s="9">
        <f>SUM(N12:N15)</f>
        <v>776116</v>
      </c>
      <c r="O11" s="31"/>
      <c r="P11" s="31"/>
      <c r="Q11" s="31"/>
    </row>
    <row r="12" spans="1:14" ht="19.5" customHeight="1" outlineLevel="1">
      <c r="A12" s="21" t="s">
        <v>19</v>
      </c>
      <c r="B12" s="10">
        <v>95328</v>
      </c>
      <c r="C12" s="10">
        <v>178990</v>
      </c>
      <c r="D12" s="10">
        <v>68725</v>
      </c>
      <c r="E12" s="10">
        <v>50026</v>
      </c>
      <c r="F12" s="10">
        <v>41125</v>
      </c>
      <c r="G12" s="10">
        <v>20358</v>
      </c>
      <c r="H12" s="10">
        <v>8640</v>
      </c>
      <c r="I12" s="10">
        <v>18598</v>
      </c>
      <c r="J12" s="10">
        <v>35499</v>
      </c>
      <c r="K12" s="10">
        <v>49206</v>
      </c>
      <c r="L12" s="10">
        <v>67528</v>
      </c>
      <c r="M12" s="10">
        <v>76876</v>
      </c>
      <c r="N12" s="8">
        <f t="shared" si="1"/>
        <v>710899</v>
      </c>
    </row>
    <row r="13" spans="1:14" ht="19.5" customHeight="1" outlineLevel="1">
      <c r="A13" s="21" t="s">
        <v>22</v>
      </c>
      <c r="B13" s="10">
        <v>8208</v>
      </c>
      <c r="C13" s="10">
        <v>8459</v>
      </c>
      <c r="D13" s="10">
        <v>8282</v>
      </c>
      <c r="E13" s="10">
        <v>6919</v>
      </c>
      <c r="F13" s="10">
        <v>4541</v>
      </c>
      <c r="G13" s="10">
        <v>2129</v>
      </c>
      <c r="H13" s="10">
        <v>1907</v>
      </c>
      <c r="I13" s="10">
        <v>2783</v>
      </c>
      <c r="J13" s="10">
        <v>2009</v>
      </c>
      <c r="K13" s="10">
        <v>3442</v>
      </c>
      <c r="L13" s="10">
        <v>7276</v>
      </c>
      <c r="M13" s="10">
        <v>9262</v>
      </c>
      <c r="N13" s="8">
        <f t="shared" si="1"/>
        <v>65217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>+B18+B19+B20+B23+B24+B25+B21+B22</f>
        <v>10682573</v>
      </c>
      <c r="C16" s="11">
        <f aca="true" t="shared" si="3" ref="C16:M16">+C18+C19+C20+C23+C24+C25+C21+C22</f>
        <v>10014935</v>
      </c>
      <c r="D16" s="11">
        <f t="shared" si="3"/>
        <v>8977146</v>
      </c>
      <c r="E16" s="11">
        <f t="shared" si="3"/>
        <v>8518191</v>
      </c>
      <c r="F16" s="11">
        <f t="shared" si="3"/>
        <v>7646543</v>
      </c>
      <c r="G16" s="11">
        <f t="shared" si="3"/>
        <v>7319815</v>
      </c>
      <c r="H16" s="11">
        <f t="shared" si="3"/>
        <v>6193322</v>
      </c>
      <c r="I16" s="11">
        <f t="shared" si="3"/>
        <v>7053228</v>
      </c>
      <c r="J16" s="11">
        <f t="shared" si="3"/>
        <v>7871829</v>
      </c>
      <c r="K16" s="11">
        <f t="shared" si="3"/>
        <v>8008909</v>
      </c>
      <c r="L16" s="11">
        <f t="shared" si="3"/>
        <v>9104814</v>
      </c>
      <c r="M16" s="11">
        <f t="shared" si="3"/>
        <v>9484454</v>
      </c>
      <c r="N16" s="8">
        <f t="shared" si="1"/>
        <v>100875759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>
        <v>111497</v>
      </c>
      <c r="F18" s="13">
        <v>51658</v>
      </c>
      <c r="G18" s="13">
        <v>19672</v>
      </c>
      <c r="H18" s="13">
        <v>13206</v>
      </c>
      <c r="I18" s="13">
        <v>22088</v>
      </c>
      <c r="J18" s="13">
        <v>40052</v>
      </c>
      <c r="K18" s="13">
        <v>47437</v>
      </c>
      <c r="L18" s="13">
        <v>57551</v>
      </c>
      <c r="M18" s="13">
        <v>68449</v>
      </c>
      <c r="N18" s="8">
        <f aca="true" t="shared" si="4" ref="N18:N25">SUM(B18:M18)</f>
        <v>431610</v>
      </c>
    </row>
    <row r="19" spans="1:14" ht="19.5" customHeight="1">
      <c r="A19" s="21" t="s">
        <v>22</v>
      </c>
      <c r="B19" s="13">
        <f>208830+14025</f>
        <v>222855</v>
      </c>
      <c r="C19" s="13">
        <f>186625+8353</f>
        <v>194978</v>
      </c>
      <c r="D19" s="13">
        <f>176143+16977</f>
        <v>193120</v>
      </c>
      <c r="E19" s="13">
        <f>153963+16013</f>
        <v>169976</v>
      </c>
      <c r="F19" s="13">
        <f>155872-4541</f>
        <v>151331</v>
      </c>
      <c r="G19" s="13">
        <f>118734+12856</f>
        <v>131590</v>
      </c>
      <c r="H19" s="13">
        <f>118128+11273</f>
        <v>129401</v>
      </c>
      <c r="I19" s="13">
        <f>126567+8933</f>
        <v>135500</v>
      </c>
      <c r="J19" s="13">
        <f>8770+137187</f>
        <v>145957</v>
      </c>
      <c r="K19" s="13">
        <f>9245+144984</f>
        <v>154229</v>
      </c>
      <c r="L19" s="13">
        <f>19820+150642</f>
        <v>170462</v>
      </c>
      <c r="M19" s="13">
        <f>171611+23309</f>
        <v>194920</v>
      </c>
      <c r="N19" s="8">
        <f t="shared" si="1"/>
        <v>1994319</v>
      </c>
    </row>
    <row r="20" spans="1:14" ht="19.5" customHeight="1">
      <c r="A20" s="21" t="s">
        <v>0</v>
      </c>
      <c r="B20" s="14">
        <v>3297983</v>
      </c>
      <c r="C20" s="14">
        <v>3117208</v>
      </c>
      <c r="D20" s="14">
        <v>2754327</v>
      </c>
      <c r="E20" s="14">
        <v>2555564</v>
      </c>
      <c r="F20" s="14">
        <v>2021733</v>
      </c>
      <c r="G20" s="14">
        <v>1568370</v>
      </c>
      <c r="H20" s="14">
        <v>1355449</v>
      </c>
      <c r="I20" s="14">
        <v>1458792</v>
      </c>
      <c r="J20" s="14">
        <v>1950363</v>
      </c>
      <c r="K20" s="14">
        <v>2303757</v>
      </c>
      <c r="L20" s="14">
        <v>2843511</v>
      </c>
      <c r="M20" s="14">
        <v>2912528</v>
      </c>
      <c r="N20" s="8">
        <f t="shared" si="4"/>
        <v>28139585</v>
      </c>
    </row>
    <row r="21" spans="1:14" ht="19.5" customHeight="1">
      <c r="A21" s="21" t="s">
        <v>23</v>
      </c>
      <c r="B21" s="14">
        <v>48689</v>
      </c>
      <c r="C21" s="14">
        <v>95056</v>
      </c>
      <c r="D21" s="14">
        <v>102006</v>
      </c>
      <c r="E21" s="14">
        <v>92732</v>
      </c>
      <c r="F21" s="14">
        <v>82279</v>
      </c>
      <c r="G21" s="14">
        <v>78498</v>
      </c>
      <c r="H21" s="14">
        <v>59639</v>
      </c>
      <c r="I21" s="14">
        <v>61190</v>
      </c>
      <c r="J21" s="14">
        <v>67640</v>
      </c>
      <c r="K21" s="14">
        <v>86342</v>
      </c>
      <c r="L21" s="14">
        <v>89414</v>
      </c>
      <c r="M21" s="14">
        <v>105169</v>
      </c>
      <c r="N21" s="8">
        <f t="shared" si="4"/>
        <v>968654</v>
      </c>
    </row>
    <row r="22" spans="1:14" ht="19.5" customHeight="1">
      <c r="A22" s="21" t="s">
        <v>2</v>
      </c>
      <c r="B22" s="14">
        <v>7007</v>
      </c>
      <c r="C22" s="14">
        <v>7024</v>
      </c>
      <c r="D22" s="14">
        <v>5353</v>
      </c>
      <c r="E22" s="14">
        <v>15977</v>
      </c>
      <c r="F22" s="14">
        <v>7494</v>
      </c>
      <c r="G22" s="14">
        <v>5518</v>
      </c>
      <c r="H22" s="14">
        <v>3954</v>
      </c>
      <c r="I22" s="14">
        <v>7564</v>
      </c>
      <c r="J22" s="14">
        <v>6041</v>
      </c>
      <c r="K22" s="14">
        <v>8033</v>
      </c>
      <c r="L22" s="14">
        <v>14540</v>
      </c>
      <c r="M22" s="14">
        <v>18882</v>
      </c>
      <c r="N22" s="8">
        <f t="shared" si="4"/>
        <v>107387</v>
      </c>
    </row>
    <row r="23" spans="1:14" ht="19.5" customHeight="1">
      <c r="A23" s="21" t="s">
        <v>1</v>
      </c>
      <c r="B23" s="14">
        <v>1729877</v>
      </c>
      <c r="C23" s="14">
        <v>1687873</v>
      </c>
      <c r="D23" s="14">
        <v>1495013</v>
      </c>
      <c r="E23" s="14">
        <v>1388746</v>
      </c>
      <c r="F23" s="14">
        <v>1208654</v>
      </c>
      <c r="G23" s="14">
        <v>1053335</v>
      </c>
      <c r="H23" s="14">
        <v>990827</v>
      </c>
      <c r="I23" s="14">
        <v>1061387</v>
      </c>
      <c r="J23" s="14">
        <v>1206669</v>
      </c>
      <c r="K23" s="14">
        <v>1362893</v>
      </c>
      <c r="L23" s="14">
        <v>1595304</v>
      </c>
      <c r="M23" s="14">
        <v>1646943</v>
      </c>
      <c r="N23" s="8">
        <f t="shared" si="4"/>
        <v>16427521</v>
      </c>
    </row>
    <row r="24" spans="1:14" ht="19.5" customHeight="1">
      <c r="A24" s="21" t="s">
        <v>23</v>
      </c>
      <c r="B24" s="14">
        <f>211812+2670</f>
        <v>214482</v>
      </c>
      <c r="C24" s="14">
        <f>212088+2150</f>
        <v>214238</v>
      </c>
      <c r="D24" s="14">
        <f>283478+1802</f>
        <v>285280</v>
      </c>
      <c r="E24" s="14">
        <f>189274+1156</f>
        <v>190430</v>
      </c>
      <c r="F24" s="14">
        <f>154441+1590</f>
        <v>156031</v>
      </c>
      <c r="G24" s="14">
        <f>192719+1469</f>
        <v>194188</v>
      </c>
      <c r="H24" s="14">
        <f>89131+2057</f>
        <v>91188</v>
      </c>
      <c r="I24" s="14">
        <f>134064+4317</f>
        <v>138381</v>
      </c>
      <c r="J24" s="14">
        <f>138212+1274</f>
        <v>139486</v>
      </c>
      <c r="K24" s="14">
        <f>162371+1590</f>
        <v>163961</v>
      </c>
      <c r="L24" s="14">
        <f>186826+7035</f>
        <v>193861</v>
      </c>
      <c r="M24" s="14">
        <f>259229+6327</f>
        <v>265556</v>
      </c>
      <c r="N24" s="8">
        <f t="shared" si="4"/>
        <v>2247082</v>
      </c>
    </row>
    <row r="25" spans="1:14" ht="19.5" customHeight="1">
      <c r="A25" s="21" t="s">
        <v>2</v>
      </c>
      <c r="B25" s="14">
        <f>4914582+247098</f>
        <v>5161680</v>
      </c>
      <c r="C25" s="14">
        <f>4479102+219456</f>
        <v>4698558</v>
      </c>
      <c r="D25" s="14">
        <f>3961068+180979</f>
        <v>4142047</v>
      </c>
      <c r="E25" s="14">
        <f>3819567+173702</f>
        <v>3993269</v>
      </c>
      <c r="F25" s="14">
        <f>3802701+164662</f>
        <v>3967363</v>
      </c>
      <c r="G25" s="14">
        <f>4099741+168903</f>
        <v>4268644</v>
      </c>
      <c r="H25" s="14">
        <f>3385638+164020</f>
        <v>3549658</v>
      </c>
      <c r="I25" s="14">
        <f>3983281+185045</f>
        <v>4168326</v>
      </c>
      <c r="J25" s="14">
        <f>4316895-1274</f>
        <v>4315621</v>
      </c>
      <c r="K25" s="14">
        <f>3883847-1590</f>
        <v>3882257</v>
      </c>
      <c r="L25" s="14">
        <f>4147206-7035</f>
        <v>4140171</v>
      </c>
      <c r="M25" s="14">
        <f>4278334-6327</f>
        <v>4272007</v>
      </c>
      <c r="N25" s="8">
        <f t="shared" si="4"/>
        <v>50559601</v>
      </c>
    </row>
    <row r="26" spans="1:18" ht="19.5" customHeight="1">
      <c r="A26" s="23" t="s">
        <v>28</v>
      </c>
      <c r="B26" s="11">
        <f>B7-B11-B16</f>
        <v>1619781</v>
      </c>
      <c r="C26" s="11">
        <f aca="true" t="shared" si="5" ref="C26:N26">C7-C11-C16</f>
        <v>1047152</v>
      </c>
      <c r="D26" s="11">
        <f t="shared" si="5"/>
        <v>1893523</v>
      </c>
      <c r="E26" s="11">
        <f t="shared" si="5"/>
        <v>959177</v>
      </c>
      <c r="F26" s="11">
        <f t="shared" si="5"/>
        <v>829715</v>
      </c>
      <c r="G26" s="11">
        <f t="shared" si="5"/>
        <v>720531</v>
      </c>
      <c r="H26" s="11">
        <f t="shared" si="5"/>
        <v>824516</v>
      </c>
      <c r="I26" s="11">
        <f>I7-I11-I16</f>
        <v>881090</v>
      </c>
      <c r="J26" s="11">
        <f>J7-J11-J16</f>
        <v>808359</v>
      </c>
      <c r="K26" s="11">
        <f t="shared" si="5"/>
        <v>1697837</v>
      </c>
      <c r="L26" s="11">
        <f>L7-L11-L16</f>
        <v>1473809</v>
      </c>
      <c r="M26" s="11">
        <f>M7-M11-M16</f>
        <v>2337781</v>
      </c>
      <c r="N26" s="11">
        <f t="shared" si="5"/>
        <v>15093271</v>
      </c>
      <c r="O26" s="31"/>
      <c r="Q26" s="32"/>
      <c r="R26" s="32"/>
    </row>
    <row r="27" spans="1:18" ht="19.5" customHeight="1">
      <c r="A27" s="35" t="s">
        <v>30</v>
      </c>
      <c r="B27" s="13">
        <v>53848</v>
      </c>
      <c r="C27" s="13">
        <v>49432</v>
      </c>
      <c r="D27" s="13">
        <v>46717</v>
      </c>
      <c r="E27" s="13">
        <v>40696</v>
      </c>
      <c r="F27" s="13">
        <f>9790+26647</f>
        <v>36437</v>
      </c>
      <c r="G27" s="13">
        <v>35228</v>
      </c>
      <c r="H27" s="13">
        <v>29148</v>
      </c>
      <c r="I27" s="13">
        <v>34181</v>
      </c>
      <c r="J27" s="13">
        <v>36912</v>
      </c>
      <c r="K27" s="13">
        <v>41123</v>
      </c>
      <c r="L27" s="13">
        <v>45027</v>
      </c>
      <c r="M27" s="13">
        <v>50869</v>
      </c>
      <c r="N27" s="36">
        <f>SUM(B27:M27)</f>
        <v>499618</v>
      </c>
      <c r="O27" s="31"/>
      <c r="Q27" s="32"/>
      <c r="R27" s="32"/>
    </row>
    <row r="28" spans="1:18" ht="19.5" customHeight="1">
      <c r="A28" s="35" t="s">
        <v>31</v>
      </c>
      <c r="B28" s="13">
        <v>634904</v>
      </c>
      <c r="C28" s="13">
        <v>364778</v>
      </c>
      <c r="D28" s="13">
        <v>689144</v>
      </c>
      <c r="E28" s="13">
        <v>341687</v>
      </c>
      <c r="F28" s="13">
        <v>329164</v>
      </c>
      <c r="G28" s="13">
        <v>373747</v>
      </c>
      <c r="H28" s="13">
        <v>375708</v>
      </c>
      <c r="I28" s="13">
        <v>277929</v>
      </c>
      <c r="J28" s="13">
        <v>414809</v>
      </c>
      <c r="K28" s="13">
        <v>558680</v>
      </c>
      <c r="L28" s="13">
        <v>593473</v>
      </c>
      <c r="M28" s="13">
        <v>735262</v>
      </c>
      <c r="N28" s="36">
        <f>SUM(B28:M28)</f>
        <v>5689285</v>
      </c>
      <c r="O28" s="31"/>
      <c r="Q28" s="32"/>
      <c r="R28" s="32"/>
    </row>
    <row r="29" spans="1:18" ht="19.5" customHeight="1">
      <c r="A29" s="35" t="s">
        <v>32</v>
      </c>
      <c r="B29" s="13">
        <v>931029</v>
      </c>
      <c r="C29" s="13">
        <v>632942</v>
      </c>
      <c r="D29" s="13">
        <v>1157662</v>
      </c>
      <c r="E29" s="13">
        <v>576794</v>
      </c>
      <c r="F29" s="13">
        <v>464114</v>
      </c>
      <c r="G29" s="13">
        <v>311556</v>
      </c>
      <c r="H29" s="13">
        <v>419660</v>
      </c>
      <c r="I29" s="13">
        <v>568980</v>
      </c>
      <c r="J29" s="13">
        <v>356638</v>
      </c>
      <c r="K29" s="13">
        <v>1098034</v>
      </c>
      <c r="L29" s="13">
        <v>835309</v>
      </c>
      <c r="M29" s="13">
        <v>1551650</v>
      </c>
      <c r="N29" s="36">
        <f>SUM(B29:M29)</f>
        <v>8904368</v>
      </c>
      <c r="O29" s="31"/>
      <c r="Q29" s="32"/>
      <c r="R29" s="32"/>
    </row>
    <row r="30" spans="1:18" ht="19.5" customHeight="1">
      <c r="A30" s="24" t="s">
        <v>5</v>
      </c>
      <c r="B30" s="15">
        <v>1122000</v>
      </c>
      <c r="C30" s="15">
        <v>1030000</v>
      </c>
      <c r="D30" s="15">
        <v>941678</v>
      </c>
      <c r="E30" s="15">
        <v>926000</v>
      </c>
      <c r="F30" s="15">
        <v>756765</v>
      </c>
      <c r="G30" s="37">
        <v>650000</v>
      </c>
      <c r="H30" s="37">
        <v>778000</v>
      </c>
      <c r="I30" s="15">
        <v>795000</v>
      </c>
      <c r="J30" s="37">
        <v>799380</v>
      </c>
      <c r="K30" s="15">
        <v>945339</v>
      </c>
      <c r="L30" s="15">
        <v>954000</v>
      </c>
      <c r="M30" s="15">
        <v>1023235</v>
      </c>
      <c r="N30" s="9">
        <f>SUM(B30:M30)</f>
        <v>10721397</v>
      </c>
      <c r="Q30" s="33"/>
      <c r="R30" s="32"/>
    </row>
    <row r="31" spans="1:18" ht="19.5" customHeight="1">
      <c r="A31" s="25" t="s">
        <v>27</v>
      </c>
      <c r="B31" s="28">
        <f>B30/B7*100</f>
        <v>9.044091153476293</v>
      </c>
      <c r="C31" s="28">
        <f aca="true" t="shared" si="6" ref="C31:M31">C30/C7*100</f>
        <v>9.155933186933222</v>
      </c>
      <c r="D31" s="28">
        <f t="shared" si="6"/>
        <v>8.60162467358369</v>
      </c>
      <c r="E31" s="28">
        <f t="shared" si="6"/>
        <v>9.712288656770552</v>
      </c>
      <c r="F31" s="28">
        <f>F30/F7*100</f>
        <v>8.880212965992186</v>
      </c>
      <c r="G31" s="28">
        <f t="shared" si="6"/>
        <v>8.061682537639065</v>
      </c>
      <c r="H31" s="28">
        <f t="shared" si="6"/>
        <v>11.069399300123713</v>
      </c>
      <c r="I31" s="28">
        <f t="shared" si="6"/>
        <v>9.9928365816756</v>
      </c>
      <c r="J31" s="28">
        <f t="shared" si="6"/>
        <v>9.169624634765883</v>
      </c>
      <c r="K31" s="28">
        <f t="shared" si="6"/>
        <v>9.686451843218954</v>
      </c>
      <c r="L31" s="28">
        <f t="shared" si="6"/>
        <v>8.954864946275034</v>
      </c>
      <c r="M31" s="28">
        <f t="shared" si="6"/>
        <v>8.592567599284974</v>
      </c>
      <c r="N31" s="29"/>
      <c r="P31" s="34"/>
      <c r="Q31" s="32"/>
      <c r="R31" s="32"/>
    </row>
    <row r="32" spans="1:18" ht="19.5" customHeight="1">
      <c r="A32" s="24" t="s">
        <v>6</v>
      </c>
      <c r="B32" s="15">
        <f aca="true" t="shared" si="7" ref="B32:L32">IF(B26&gt;B30,B26-B30,0)</f>
        <v>497781</v>
      </c>
      <c r="C32" s="15">
        <f t="shared" si="7"/>
        <v>17152</v>
      </c>
      <c r="D32" s="15">
        <f t="shared" si="7"/>
        <v>951845</v>
      </c>
      <c r="E32" s="15">
        <f t="shared" si="7"/>
        <v>33177</v>
      </c>
      <c r="F32" s="15">
        <f t="shared" si="7"/>
        <v>72950</v>
      </c>
      <c r="G32" s="15">
        <f t="shared" si="7"/>
        <v>70531</v>
      </c>
      <c r="H32" s="15">
        <f t="shared" si="7"/>
        <v>46516</v>
      </c>
      <c r="I32" s="15">
        <f>IF(I26&gt;I30,I26-I30,0)</f>
        <v>86090</v>
      </c>
      <c r="J32" s="15">
        <f t="shared" si="7"/>
        <v>8979</v>
      </c>
      <c r="K32" s="15">
        <f t="shared" si="7"/>
        <v>752498</v>
      </c>
      <c r="L32" s="15">
        <f t="shared" si="7"/>
        <v>519809</v>
      </c>
      <c r="M32" s="15">
        <f>IF(M26&gt;M30,M26-M30,0)</f>
        <v>1314546</v>
      </c>
      <c r="N32" s="9">
        <f>SUM(B32:M32)</f>
        <v>4371874</v>
      </c>
      <c r="R32" s="31"/>
    </row>
    <row r="33" spans="1:16" ht="19.5" customHeight="1">
      <c r="A33" s="25" t="s">
        <v>27</v>
      </c>
      <c r="B33" s="28">
        <f aca="true" t="shared" si="8" ref="B33:M33">B32/B7*100</f>
        <v>4.012456986157382</v>
      </c>
      <c r="C33" s="28">
        <f t="shared" si="8"/>
        <v>0.15246851070124137</v>
      </c>
      <c r="D33" s="28">
        <f t="shared" si="8"/>
        <v>8.69449369893665</v>
      </c>
      <c r="E33" s="28">
        <f t="shared" si="8"/>
        <v>0.3479747308484628</v>
      </c>
      <c r="F33" s="28">
        <f t="shared" si="8"/>
        <v>0.8560273478148831</v>
      </c>
      <c r="G33" s="28">
        <f t="shared" si="8"/>
        <v>0.8747669708649554</v>
      </c>
      <c r="H33" s="28">
        <f t="shared" si="8"/>
        <v>0.6618305627822039</v>
      </c>
      <c r="I33" s="28">
        <f t="shared" si="8"/>
        <v>1.0821173601464813</v>
      </c>
      <c r="J33" s="28">
        <f t="shared" si="8"/>
        <v>0.10299739747749864</v>
      </c>
      <c r="K33" s="28">
        <f t="shared" si="8"/>
        <v>7.710499237964981</v>
      </c>
      <c r="L33" s="28">
        <f t="shared" si="8"/>
        <v>4.879265610962557</v>
      </c>
      <c r="M33" s="28">
        <f t="shared" si="8"/>
        <v>11.038837967201733</v>
      </c>
      <c r="N33" s="29"/>
      <c r="O33" s="19"/>
      <c r="P33" s="19"/>
    </row>
    <row r="34" spans="1:14" ht="40.5" customHeight="1">
      <c r="A34" s="24" t="s">
        <v>3</v>
      </c>
      <c r="B34" s="16">
        <f aca="true" t="shared" si="9" ref="B34:M34">+IF(B7=0,"-",B26/B7)</f>
        <v>0.13056548139633675</v>
      </c>
      <c r="C34" s="16">
        <f>+IF(C7=0,"-",C26/C7)</f>
        <v>0.09308401697634462</v>
      </c>
      <c r="D34" s="16">
        <f t="shared" si="9"/>
        <v>0.17296118372520342</v>
      </c>
      <c r="E34" s="16">
        <f t="shared" si="9"/>
        <v>0.10060263387619013</v>
      </c>
      <c r="F34" s="16">
        <f t="shared" si="9"/>
        <v>0.0973624031380707</v>
      </c>
      <c r="G34" s="16">
        <f t="shared" si="9"/>
        <v>0.08936449508504021</v>
      </c>
      <c r="H34" s="16">
        <f t="shared" si="9"/>
        <v>0.11731229862905916</v>
      </c>
      <c r="I34" s="16">
        <f t="shared" si="9"/>
        <v>0.11074953941822083</v>
      </c>
      <c r="J34" s="16">
        <f t="shared" si="9"/>
        <v>0.09272622032243381</v>
      </c>
      <c r="K34" s="16">
        <f>+IF(K7=0,"-",K26/K7)</f>
        <v>0.17396951081183934</v>
      </c>
      <c r="L34" s="16">
        <f>+IF(L7=0,"-",L26/L7)</f>
        <v>0.13834130557237592</v>
      </c>
      <c r="M34" s="16">
        <f t="shared" si="9"/>
        <v>0.19631405566486707</v>
      </c>
      <c r="N34" s="17">
        <f>+IF(N7=0,"-",N26/N7)</f>
        <v>0.12928392757331428</v>
      </c>
    </row>
    <row r="37" ht="15">
      <c r="N37" s="31"/>
    </row>
    <row r="38" ht="15">
      <c r="N38" s="31"/>
    </row>
    <row r="39" ht="15">
      <c r="A39" s="18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2021-10-19T07:27:26Z</cp:lastPrinted>
  <dcterms:created xsi:type="dcterms:W3CDTF">2009-03-31T06:53:37Z</dcterms:created>
  <dcterms:modified xsi:type="dcterms:W3CDTF">2023-01-24T05:36:31Z</dcterms:modified>
  <cp:category/>
  <cp:version/>
  <cp:contentType/>
  <cp:contentStatus/>
</cp:coreProperties>
</file>