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" sheetId="1" r:id="rId1"/>
  </sheets>
  <definedNames>
    <definedName name="_xlnm.Print_Area" localSheetId="0">'Баланс'!$A$1:$N$32</definedName>
  </definedNames>
  <calcPr fullCalcOnLoad="1"/>
</workbook>
</file>

<file path=xl/sharedStrings.xml><?xml version="1.0" encoding="utf-8"?>
<sst xmlns="http://schemas.openxmlformats.org/spreadsheetml/2006/main" count="46" uniqueCount="38">
  <si>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</si>
  <si>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</si>
  <si>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</si>
  <si>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</si>
  <si>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</si>
  <si>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</si>
  <si>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</si>
  <si>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</si>
  <si>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</si>
  <si>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</si>
  <si>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</si>
  <si>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</si>
  <si>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</si>
  <si>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</si>
  <si>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</si>
  <si>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</si>
  <si>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</si>
  <si>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</si>
  <si>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</si>
  <si>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</si>
  <si>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</si>
  <si>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</si>
  <si>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</si>
  <si>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</si>
  <si>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2014г</t>
  </si>
  <si>
    <t>Факт 2014г</t>
  </si>
  <si>
    <t>ОАО "Мурманэнергосбыт"</t>
  </si>
  <si>
    <t>БАЛАНС  ЭЛЕКТРИЧЕСКОЙ  ЭНЕРГИИ    2014  ГОД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</si>
  <si>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</si>
  <si>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</si>
  <si>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</si>
  <si>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</si>
  <si>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</si>
  <si>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Норматив</t>
  </si>
  <si>
    <t>Форма №  3</t>
  </si>
  <si>
    <t>в т.ч. СН-1 (кВтч)</t>
  </si>
  <si>
    <t>в т.ч. СН-2 (кВтч)</t>
  </si>
  <si>
    <t>в т.ч. НН (кВтч)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</si>
</sst>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7" fillId="33" borderId="12" xfId="0" applyNumberFormat="1" applyFont="1" applyFill="1" applyBorder="1" applyAlignment="1">
      <alignment/>
    </xf>
    <xf numFmtId="0" fontId="7" fillId="35" borderId="13" xfId="0" applyFont="1" applyFill="1" applyBorder="1" applyAlignment="1">
      <alignment/>
    </xf>
    <xf numFmtId="190" fontId="3" fillId="35" borderId="14" xfId="0" applyNumberFormat="1" applyFont="1" applyFill="1" applyBorder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2" fillId="0" borderId="16" xfId="0" applyNumberFormat="1" applyFont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3" fillId="34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O42"/>
  <sheetViews>
    <sheetView tabSelected="1" view="pageBreakPreview" zoomScale="75" zoomScaleNormal="75" zoomScaleSheetLayoutView="75" zoomScalePageLayoutView="0" workbookViewId="0" topLeftCell="A1">
      <selection activeCell="N32" sqref="N32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</cols>
  <sheetData>
    <row r="1" spans="1:14" ht="41.25" customHeight="1">
      <c r="A1" s="38" t="s">
        <v>26</v>
      </c>
      <c r="B1" s="38"/>
      <c r="C1" s="38"/>
      <c r="D1" s="38"/>
      <c r="E1" s="1"/>
      <c r="F1" s="1"/>
      <c r="G1" s="1"/>
      <c r="H1" s="1"/>
      <c r="I1" s="1"/>
      <c r="J1" s="1"/>
      <c r="K1" s="31" t="s">
        <v>34</v>
      </c>
      <c r="L1" s="1"/>
      <c r="M1" s="1"/>
      <c r="N1" s="1"/>
    </row>
    <row r="2" spans="1:14" ht="62.25" customHeight="1">
      <c r="A2" s="39" t="s">
        <v>27</v>
      </c>
      <c r="B2" s="39"/>
      <c r="C2" s="39"/>
      <c r="D2" s="39"/>
      <c r="E2" s="39"/>
      <c r="F2" s="39"/>
      <c r="G2" s="39"/>
      <c r="H2" s="39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34" t="s">
        <v>21</v>
      </c>
      <c r="B4" s="36" t="s">
        <v>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37.5" customHeight="1">
      <c r="A5" s="35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24</v>
      </c>
    </row>
    <row r="6" spans="1:14" ht="15.75" customHeight="1">
      <c r="A6" s="7" t="s">
        <v>4</v>
      </c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9.5" customHeight="1">
      <c r="A7" s="20" t="s">
        <v>29</v>
      </c>
      <c r="B7" s="26">
        <f>B8+B9+B10</f>
        <v>13831899</v>
      </c>
      <c r="C7" s="26">
        <f aca="true" t="shared" si="0" ref="C7:M7">C8+C9+C10</f>
        <v>11819302</v>
      </c>
      <c r="D7" s="26">
        <f t="shared" si="0"/>
        <v>11630356</v>
      </c>
      <c r="E7" s="26">
        <f t="shared" si="0"/>
        <v>10246486</v>
      </c>
      <c r="F7" s="26">
        <f t="shared" si="0"/>
        <v>9314981</v>
      </c>
      <c r="G7" s="26">
        <f t="shared" si="0"/>
        <v>9314105</v>
      </c>
      <c r="H7" s="26">
        <f t="shared" si="0"/>
        <v>7826373</v>
      </c>
      <c r="I7" s="26">
        <f t="shared" si="0"/>
        <v>9076364</v>
      </c>
      <c r="J7" s="26">
        <f t="shared" si="0"/>
        <v>10401898</v>
      </c>
      <c r="K7" s="26">
        <f t="shared" si="0"/>
        <v>11482340</v>
      </c>
      <c r="L7" s="26">
        <f t="shared" si="0"/>
        <v>12196444</v>
      </c>
      <c r="M7" s="26">
        <f t="shared" si="0"/>
        <v>13893788</v>
      </c>
      <c r="N7" s="9">
        <f aca="true" t="shared" si="1" ref="N7:N19">SUM(B7:M7)</f>
        <v>131034336</v>
      </c>
    </row>
    <row r="8" spans="1:14" ht="19.5" customHeight="1" outlineLevel="1">
      <c r="A8" s="21" t="s">
        <v>19</v>
      </c>
      <c r="B8" s="10">
        <v>9009175</v>
      </c>
      <c r="C8" s="10">
        <v>7695480</v>
      </c>
      <c r="D8" s="10">
        <v>7582664</v>
      </c>
      <c r="E8" s="10">
        <v>6672568</v>
      </c>
      <c r="F8" s="10">
        <v>6231512</v>
      </c>
      <c r="G8" s="10">
        <v>6066823</v>
      </c>
      <c r="H8" s="10">
        <v>5153535</v>
      </c>
      <c r="I8" s="10">
        <v>5994204</v>
      </c>
      <c r="J8" s="10">
        <v>6635768</v>
      </c>
      <c r="K8" s="10">
        <v>7465933</v>
      </c>
      <c r="L8" s="10">
        <v>7919461</v>
      </c>
      <c r="M8" s="10">
        <v>9287513</v>
      </c>
      <c r="N8" s="8">
        <f t="shared" si="1"/>
        <v>85714636</v>
      </c>
    </row>
    <row r="9" spans="1:14" ht="19.5" customHeight="1" outlineLevel="1">
      <c r="A9" s="21" t="s">
        <v>22</v>
      </c>
      <c r="B9" s="10">
        <v>4764510</v>
      </c>
      <c r="C9" s="10">
        <v>4064200</v>
      </c>
      <c r="D9" s="10">
        <v>3990837</v>
      </c>
      <c r="E9" s="10">
        <v>3531333</v>
      </c>
      <c r="F9" s="10">
        <v>3037612</v>
      </c>
      <c r="G9" s="10">
        <v>3185462</v>
      </c>
      <c r="H9" s="10">
        <v>2617833</v>
      </c>
      <c r="I9" s="10">
        <v>3025631</v>
      </c>
      <c r="J9" s="10">
        <v>3689806</v>
      </c>
      <c r="K9" s="10">
        <v>3954586</v>
      </c>
      <c r="L9" s="10">
        <v>4210303</v>
      </c>
      <c r="M9" s="10">
        <v>4540529</v>
      </c>
      <c r="N9" s="8">
        <f t="shared" si="1"/>
        <v>44612642</v>
      </c>
    </row>
    <row r="10" spans="1:14" ht="19.5" customHeight="1" outlineLevel="1">
      <c r="A10" s="21" t="s">
        <v>0</v>
      </c>
      <c r="B10" s="10">
        <v>58214</v>
      </c>
      <c r="C10" s="10">
        <v>59622</v>
      </c>
      <c r="D10" s="10">
        <v>56855</v>
      </c>
      <c r="E10" s="10">
        <v>42585</v>
      </c>
      <c r="F10" s="10">
        <v>45857</v>
      </c>
      <c r="G10" s="10">
        <v>61820</v>
      </c>
      <c r="H10" s="10">
        <v>55005</v>
      </c>
      <c r="I10" s="10">
        <v>56529</v>
      </c>
      <c r="J10" s="10">
        <v>76324</v>
      </c>
      <c r="K10" s="10">
        <v>61821</v>
      </c>
      <c r="L10" s="10">
        <v>66680</v>
      </c>
      <c r="M10" s="10">
        <v>65746</v>
      </c>
      <c r="N10" s="8">
        <f t="shared" si="1"/>
        <v>707058</v>
      </c>
    </row>
    <row r="11" spans="1:14" ht="19.5" customHeight="1" outlineLevel="1">
      <c r="A11" s="22" t="s">
        <v>28</v>
      </c>
      <c r="B11" s="27">
        <f>SUM(B12:B15)</f>
        <v>69742</v>
      </c>
      <c r="C11" s="27">
        <f aca="true" t="shared" si="2" ref="C11:M11">SUM(C12:C15)</f>
        <v>60081</v>
      </c>
      <c r="D11" s="27">
        <f t="shared" si="2"/>
        <v>96896</v>
      </c>
      <c r="E11" s="27">
        <f t="shared" si="2"/>
        <v>63999</v>
      </c>
      <c r="F11" s="27">
        <f t="shared" si="2"/>
        <v>37817</v>
      </c>
      <c r="G11" s="27">
        <f t="shared" si="2"/>
        <v>23178</v>
      </c>
      <c r="H11" s="27">
        <f t="shared" si="2"/>
        <v>17096</v>
      </c>
      <c r="I11" s="27">
        <f t="shared" si="2"/>
        <v>21616</v>
      </c>
      <c r="J11" s="27">
        <f t="shared" si="2"/>
        <v>34470</v>
      </c>
      <c r="K11" s="27">
        <f t="shared" si="2"/>
        <v>57138</v>
      </c>
      <c r="L11" s="27">
        <f t="shared" si="2"/>
        <v>71128</v>
      </c>
      <c r="M11" s="27">
        <f t="shared" si="2"/>
        <v>74663</v>
      </c>
      <c r="N11" s="9">
        <f>SUM(N12:N15)</f>
        <v>627824</v>
      </c>
    </row>
    <row r="12" spans="1:14" ht="19.5" customHeight="1" outlineLevel="1">
      <c r="A12" s="21" t="s">
        <v>19</v>
      </c>
      <c r="B12" s="10">
        <v>69742</v>
      </c>
      <c r="C12" s="10">
        <v>60081</v>
      </c>
      <c r="D12" s="10">
        <v>69369</v>
      </c>
      <c r="E12" s="10">
        <v>56352</v>
      </c>
      <c r="F12" s="10">
        <v>35379</v>
      </c>
      <c r="G12" s="10">
        <v>19208</v>
      </c>
      <c r="H12" s="10">
        <v>13593</v>
      </c>
      <c r="I12" s="10">
        <v>16936</v>
      </c>
      <c r="J12" s="10">
        <v>26903</v>
      </c>
      <c r="K12" s="10">
        <v>47038</v>
      </c>
      <c r="L12" s="10">
        <v>62009</v>
      </c>
      <c r="M12" s="10">
        <v>65735</v>
      </c>
      <c r="N12" s="8">
        <f t="shared" si="1"/>
        <v>542345</v>
      </c>
    </row>
    <row r="13" spans="1:14" ht="19.5" customHeight="1" outlineLevel="1">
      <c r="A13" s="21" t="s">
        <v>22</v>
      </c>
      <c r="B13" s="10"/>
      <c r="C13" s="10"/>
      <c r="D13" s="10">
        <v>27527</v>
      </c>
      <c r="E13" s="10">
        <v>7647</v>
      </c>
      <c r="F13" s="10">
        <v>2438</v>
      </c>
      <c r="G13" s="10">
        <v>3970</v>
      </c>
      <c r="H13" s="10">
        <v>3503</v>
      </c>
      <c r="I13" s="10">
        <v>4680</v>
      </c>
      <c r="J13" s="10">
        <v>7567</v>
      </c>
      <c r="K13" s="10">
        <v>10100</v>
      </c>
      <c r="L13" s="10">
        <v>9119</v>
      </c>
      <c r="M13" s="10">
        <v>8928</v>
      </c>
      <c r="N13" s="8">
        <f t="shared" si="1"/>
        <v>85479</v>
      </c>
    </row>
    <row r="14" spans="1:14" ht="19.5" customHeight="1" outlineLevel="1">
      <c r="A14" s="21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 aca="true" t="shared" si="3" ref="B16:M16">+B18+B19+B20+B21+B22+B23</f>
        <v>10858636</v>
      </c>
      <c r="C16" s="11">
        <f t="shared" si="3"/>
        <v>10885589</v>
      </c>
      <c r="D16" s="11">
        <f t="shared" si="3"/>
        <v>10074111</v>
      </c>
      <c r="E16" s="11">
        <f t="shared" si="3"/>
        <v>9489662</v>
      </c>
      <c r="F16" s="11">
        <f t="shared" si="3"/>
        <v>8151190</v>
      </c>
      <c r="G16" s="11">
        <f t="shared" si="3"/>
        <v>7946332</v>
      </c>
      <c r="H16" s="11">
        <f t="shared" si="3"/>
        <v>7589117</v>
      </c>
      <c r="I16" s="11">
        <f t="shared" si="3"/>
        <v>7629885</v>
      </c>
      <c r="J16" s="11">
        <f t="shared" si="3"/>
        <v>9738811</v>
      </c>
      <c r="K16" s="11">
        <f t="shared" si="3"/>
        <v>9868828</v>
      </c>
      <c r="L16" s="11">
        <f t="shared" si="3"/>
        <v>10775801</v>
      </c>
      <c r="M16" s="11">
        <f t="shared" si="3"/>
        <v>11460700</v>
      </c>
      <c r="N16" s="8">
        <f t="shared" si="1"/>
        <v>114468662</v>
      </c>
    </row>
    <row r="17" spans="1:14" ht="19.5" customHeight="1">
      <c r="A17" s="24" t="s">
        <v>30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3">SUM(B18:M18)</f>
        <v>0</v>
      </c>
    </row>
    <row r="19" spans="1:14" ht="19.5" customHeight="1">
      <c r="A19" s="21" t="s">
        <v>22</v>
      </c>
      <c r="B19" s="13">
        <v>10361</v>
      </c>
      <c r="C19" s="13">
        <v>146</v>
      </c>
      <c r="D19" s="13">
        <f>28945-27527</f>
        <v>1418</v>
      </c>
      <c r="E19" s="13">
        <f>11417-7647</f>
        <v>3770</v>
      </c>
      <c r="F19" s="13">
        <f>5686-2438</f>
        <v>3248</v>
      </c>
      <c r="G19" s="13">
        <f>7902-3970</f>
        <v>3932</v>
      </c>
      <c r="H19" s="13">
        <v>1967</v>
      </c>
      <c r="I19" s="13">
        <v>5202</v>
      </c>
      <c r="J19" s="13">
        <f>14510-7567</f>
        <v>6943</v>
      </c>
      <c r="K19" s="13">
        <f>19435-10100</f>
        <v>9335</v>
      </c>
      <c r="L19" s="13">
        <f>9184-9119</f>
        <v>65</v>
      </c>
      <c r="M19" s="13">
        <f>14260-8928</f>
        <v>5332</v>
      </c>
      <c r="N19" s="8">
        <f t="shared" si="1"/>
        <v>51719</v>
      </c>
    </row>
    <row r="20" spans="1:14" ht="19.5" customHeight="1">
      <c r="A20" s="21" t="s">
        <v>0</v>
      </c>
      <c r="B20" s="14">
        <v>3500179</v>
      </c>
      <c r="C20" s="14">
        <f>3353898+21726</f>
        <v>3375624</v>
      </c>
      <c r="D20" s="14">
        <f>2972749+26383</f>
        <v>2999132</v>
      </c>
      <c r="E20" s="14">
        <f>2782383+22570</f>
        <v>2804953</v>
      </c>
      <c r="F20" s="14">
        <f>2212866+15536</f>
        <v>2228402</v>
      </c>
      <c r="G20" s="14">
        <f>1845148+17099</f>
        <v>1862247</v>
      </c>
      <c r="H20" s="14">
        <f>1664253+1500</f>
        <v>1665753</v>
      </c>
      <c r="I20" s="14">
        <f>1864509+1751</f>
        <v>1866260</v>
      </c>
      <c r="J20" s="14">
        <f>2140208+12848</f>
        <v>2153056</v>
      </c>
      <c r="K20" s="14">
        <f>2833693+17162</f>
        <v>2850855</v>
      </c>
      <c r="L20" s="14">
        <f>3131036+18193</f>
        <v>3149229</v>
      </c>
      <c r="M20" s="14">
        <f>3413475+19694</f>
        <v>3433169</v>
      </c>
      <c r="N20" s="8">
        <f t="shared" si="4"/>
        <v>31888859</v>
      </c>
    </row>
    <row r="21" spans="1:14" ht="19.5" customHeight="1">
      <c r="A21" s="21" t="s">
        <v>1</v>
      </c>
      <c r="B21" s="14">
        <v>1943755</v>
      </c>
      <c r="C21" s="14">
        <f>2081409</f>
        <v>2081409</v>
      </c>
      <c r="D21" s="14">
        <f>1913736</f>
        <v>1913736</v>
      </c>
      <c r="E21" s="14">
        <v>1857982</v>
      </c>
      <c r="F21" s="14">
        <v>1614007</v>
      </c>
      <c r="G21" s="14">
        <v>1546456</v>
      </c>
      <c r="H21" s="14">
        <v>1486348</v>
      </c>
      <c r="I21" s="14">
        <f>853848+561105</f>
        <v>1414953</v>
      </c>
      <c r="J21" s="14">
        <v>1748515</v>
      </c>
      <c r="K21" s="14">
        <v>1894181</v>
      </c>
      <c r="L21" s="14">
        <v>1999164</v>
      </c>
      <c r="M21" s="14">
        <v>2140806</v>
      </c>
      <c r="N21" s="8">
        <f t="shared" si="4"/>
        <v>21641312</v>
      </c>
    </row>
    <row r="22" spans="1:14" ht="19.5" customHeight="1">
      <c r="A22" s="21" t="s">
        <v>23</v>
      </c>
      <c r="B22" s="14">
        <v>287502</v>
      </c>
      <c r="C22" s="14">
        <v>284323</v>
      </c>
      <c r="D22" s="14">
        <v>278296</v>
      </c>
      <c r="E22" s="14">
        <v>327244</v>
      </c>
      <c r="F22" s="14">
        <v>204576</v>
      </c>
      <c r="G22" s="14">
        <v>190415</v>
      </c>
      <c r="H22" s="14">
        <v>162361</v>
      </c>
      <c r="I22" s="14">
        <v>166069</v>
      </c>
      <c r="J22" s="14">
        <v>191796</v>
      </c>
      <c r="K22" s="14">
        <v>239240</v>
      </c>
      <c r="L22" s="14">
        <v>281280</v>
      </c>
      <c r="M22" s="14">
        <v>335906</v>
      </c>
      <c r="N22" s="8">
        <f t="shared" si="4"/>
        <v>2949008</v>
      </c>
    </row>
    <row r="23" spans="1:14" ht="19.5" customHeight="1">
      <c r="A23" s="21" t="s">
        <v>2</v>
      </c>
      <c r="B23" s="14">
        <v>5116839</v>
      </c>
      <c r="C23" s="14">
        <v>5144087</v>
      </c>
      <c r="D23" s="14">
        <v>4881529</v>
      </c>
      <c r="E23" s="14">
        <v>4495713</v>
      </c>
      <c r="F23" s="14">
        <v>4100957</v>
      </c>
      <c r="G23" s="14">
        <v>4343282</v>
      </c>
      <c r="H23" s="14">
        <v>4272688</v>
      </c>
      <c r="I23" s="14">
        <v>4177401</v>
      </c>
      <c r="J23" s="14">
        <v>5638501</v>
      </c>
      <c r="K23" s="14">
        <v>4875217</v>
      </c>
      <c r="L23" s="14">
        <v>5346063</v>
      </c>
      <c r="M23" s="14">
        <v>5545487</v>
      </c>
      <c r="N23" s="8">
        <f t="shared" si="4"/>
        <v>57937764</v>
      </c>
    </row>
    <row r="24" spans="1:14" ht="19.5" customHeight="1">
      <c r="A24" s="23" t="s">
        <v>32</v>
      </c>
      <c r="B24" s="11">
        <f>B7-B11-B16</f>
        <v>2903521</v>
      </c>
      <c r="C24" s="11">
        <f aca="true" t="shared" si="5" ref="C24:M24">C7-C11-C16</f>
        <v>873632</v>
      </c>
      <c r="D24" s="11">
        <f t="shared" si="5"/>
        <v>1459349</v>
      </c>
      <c r="E24" s="11">
        <f t="shared" si="5"/>
        <v>692825</v>
      </c>
      <c r="F24" s="11">
        <f t="shared" si="5"/>
        <v>1125974</v>
      </c>
      <c r="G24" s="11">
        <f t="shared" si="5"/>
        <v>1344595</v>
      </c>
      <c r="H24" s="11">
        <f t="shared" si="5"/>
        <v>220160</v>
      </c>
      <c r="I24" s="11">
        <f t="shared" si="5"/>
        <v>1424863</v>
      </c>
      <c r="J24" s="11">
        <f t="shared" si="5"/>
        <v>628617</v>
      </c>
      <c r="K24" s="11">
        <f t="shared" si="5"/>
        <v>1556374</v>
      </c>
      <c r="L24" s="11">
        <f t="shared" si="5"/>
        <v>1349515</v>
      </c>
      <c r="M24" s="11">
        <f t="shared" si="5"/>
        <v>2358425</v>
      </c>
      <c r="N24" s="11">
        <f>N7-N11-N16</f>
        <v>15937850</v>
      </c>
    </row>
    <row r="25" spans="1:14" ht="19.5" customHeight="1">
      <c r="A25" s="33" t="s">
        <v>35</v>
      </c>
      <c r="B25" s="13">
        <v>0</v>
      </c>
      <c r="C25" s="13">
        <v>34450</v>
      </c>
      <c r="D25" s="13">
        <v>34578</v>
      </c>
      <c r="E25" s="13">
        <v>30790</v>
      </c>
      <c r="F25" s="13">
        <v>27440</v>
      </c>
      <c r="G25" s="13">
        <v>30018</v>
      </c>
      <c r="H25" s="13">
        <v>24530</v>
      </c>
      <c r="I25" s="13">
        <v>28527</v>
      </c>
      <c r="J25" s="13">
        <v>34199</v>
      </c>
      <c r="K25" s="13">
        <v>35117</v>
      </c>
      <c r="L25" s="13">
        <v>36970</v>
      </c>
      <c r="M25" s="13">
        <v>40000</v>
      </c>
      <c r="N25" s="32">
        <f>SUM(B25:M25)</f>
        <v>356619</v>
      </c>
    </row>
    <row r="26" spans="1:14" ht="19.5" customHeight="1">
      <c r="A26" s="33" t="s">
        <v>36</v>
      </c>
      <c r="B26" s="13">
        <v>469021</v>
      </c>
      <c r="C26" s="13">
        <v>286008</v>
      </c>
      <c r="D26" s="13">
        <v>467115</v>
      </c>
      <c r="E26" s="13">
        <v>283436</v>
      </c>
      <c r="F26" s="13">
        <v>351138</v>
      </c>
      <c r="G26" s="13">
        <v>302406</v>
      </c>
      <c r="H26" s="13">
        <v>150960</v>
      </c>
      <c r="I26" s="13">
        <v>1098869</v>
      </c>
      <c r="J26" s="13">
        <v>219057</v>
      </c>
      <c r="K26" s="13">
        <v>452103</v>
      </c>
      <c r="L26" s="13">
        <v>457382</v>
      </c>
      <c r="M26" s="13">
        <v>651980</v>
      </c>
      <c r="N26" s="32">
        <f>SUM(B26:M26)</f>
        <v>5189475</v>
      </c>
    </row>
    <row r="27" spans="1:14" ht="19.5" customHeight="1">
      <c r="A27" s="33" t="s">
        <v>37</v>
      </c>
      <c r="B27" s="13">
        <v>2434500</v>
      </c>
      <c r="C27" s="13">
        <v>553174</v>
      </c>
      <c r="D27" s="13">
        <v>957656</v>
      </c>
      <c r="E27" s="13">
        <v>378599</v>
      </c>
      <c r="F27" s="13">
        <v>747396</v>
      </c>
      <c r="G27" s="13">
        <v>1012171</v>
      </c>
      <c r="H27" s="13">
        <v>44670</v>
      </c>
      <c r="I27" s="13">
        <v>297467</v>
      </c>
      <c r="J27" s="13">
        <v>375361</v>
      </c>
      <c r="K27" s="13">
        <v>1069154</v>
      </c>
      <c r="L27" s="13">
        <v>855163</v>
      </c>
      <c r="M27" s="13">
        <v>1666445</v>
      </c>
      <c r="N27" s="32">
        <f>SUM(B27:M27)</f>
        <v>10391756</v>
      </c>
    </row>
    <row r="28" spans="1:14" ht="19.5" customHeight="1">
      <c r="A28" s="24" t="s">
        <v>5</v>
      </c>
      <c r="B28" s="15">
        <v>1406000</v>
      </c>
      <c r="C28" s="15">
        <v>873632</v>
      </c>
      <c r="D28" s="15">
        <v>1180000</v>
      </c>
      <c r="E28" s="15">
        <v>692825</v>
      </c>
      <c r="F28" s="15">
        <v>894000</v>
      </c>
      <c r="G28" s="15">
        <v>822000</v>
      </c>
      <c r="H28" s="15">
        <v>220160</v>
      </c>
      <c r="I28" s="15">
        <v>867000</v>
      </c>
      <c r="J28" s="15">
        <v>628617</v>
      </c>
      <c r="K28" s="15">
        <v>1099000</v>
      </c>
      <c r="L28" s="15">
        <v>1173000</v>
      </c>
      <c r="M28" s="15">
        <v>1305000</v>
      </c>
      <c r="N28" s="8">
        <f>SUM(B28:M28)</f>
        <v>11161234</v>
      </c>
    </row>
    <row r="29" spans="1:14" ht="19.5" customHeight="1">
      <c r="A29" s="25" t="s">
        <v>31</v>
      </c>
      <c r="B29" s="29">
        <f>B28/B7*100</f>
        <v>10.164909388074623</v>
      </c>
      <c r="C29" s="29">
        <f aca="true" t="shared" si="6" ref="C29:M29">C28/C7*100</f>
        <v>7.391570162095866</v>
      </c>
      <c r="D29" s="29">
        <f t="shared" si="6"/>
        <v>10.145863118893352</v>
      </c>
      <c r="E29" s="29">
        <f t="shared" si="6"/>
        <v>6.761586362388042</v>
      </c>
      <c r="F29" s="29">
        <f t="shared" si="6"/>
        <v>9.59744308657205</v>
      </c>
      <c r="G29" s="29">
        <f t="shared" si="6"/>
        <v>8.825324601773332</v>
      </c>
      <c r="H29" s="28">
        <f t="shared" si="6"/>
        <v>2.813052738477964</v>
      </c>
      <c r="I29" s="28">
        <f t="shared" si="6"/>
        <v>9.552283271142498</v>
      </c>
      <c r="J29" s="28">
        <f t="shared" si="6"/>
        <v>6.0432913301014874</v>
      </c>
      <c r="K29" s="28">
        <f t="shared" si="6"/>
        <v>9.571219803628878</v>
      </c>
      <c r="L29" s="28">
        <f t="shared" si="6"/>
        <v>9.617557379839567</v>
      </c>
      <c r="M29" s="28">
        <f t="shared" si="6"/>
        <v>9.392686861207325</v>
      </c>
      <c r="N29" s="30">
        <f>N28/N7*100</f>
        <v>8.517793382033851</v>
      </c>
    </row>
    <row r="30" spans="1:14" ht="19.5" customHeight="1">
      <c r="A30" s="24" t="s">
        <v>6</v>
      </c>
      <c r="B30" s="15">
        <f>B24-B28</f>
        <v>1497521</v>
      </c>
      <c r="C30" s="15">
        <f aca="true" t="shared" si="7" ref="C30:L30">IF(C24&gt;C28,C24-C28,0)</f>
        <v>0</v>
      </c>
      <c r="D30" s="15">
        <f t="shared" si="7"/>
        <v>279349</v>
      </c>
      <c r="E30" s="15">
        <f t="shared" si="7"/>
        <v>0</v>
      </c>
      <c r="F30" s="15">
        <f t="shared" si="7"/>
        <v>231974</v>
      </c>
      <c r="G30" s="15">
        <f t="shared" si="7"/>
        <v>522595</v>
      </c>
      <c r="H30" s="15">
        <f t="shared" si="7"/>
        <v>0</v>
      </c>
      <c r="I30" s="15">
        <f t="shared" si="7"/>
        <v>557863</v>
      </c>
      <c r="J30" s="15">
        <f t="shared" si="7"/>
        <v>0</v>
      </c>
      <c r="K30" s="15">
        <f t="shared" si="7"/>
        <v>457374</v>
      </c>
      <c r="L30" s="15">
        <f t="shared" si="7"/>
        <v>176515</v>
      </c>
      <c r="M30" s="15">
        <f>IF(M24&gt;M28,M24-M28,0)</f>
        <v>1053425</v>
      </c>
      <c r="N30" s="8">
        <f>SUM(B30:M30)</f>
        <v>4776616</v>
      </c>
    </row>
    <row r="31" spans="1:15" ht="19.5" customHeight="1">
      <c r="A31" s="25" t="s">
        <v>31</v>
      </c>
      <c r="B31" s="28">
        <f aca="true" t="shared" si="8" ref="B31:M31">B30/B7*100</f>
        <v>10.826575584451565</v>
      </c>
      <c r="C31" s="28">
        <f t="shared" si="8"/>
        <v>0</v>
      </c>
      <c r="D31" s="28">
        <f t="shared" si="8"/>
        <v>2.4018955223726604</v>
      </c>
      <c r="E31" s="28">
        <f t="shared" si="8"/>
        <v>0</v>
      </c>
      <c r="F31" s="28">
        <f t="shared" si="8"/>
        <v>2.49033250846137</v>
      </c>
      <c r="G31" s="28">
        <f t="shared" si="8"/>
        <v>5.610791375016708</v>
      </c>
      <c r="H31" s="28">
        <f t="shared" si="8"/>
        <v>0</v>
      </c>
      <c r="I31" s="28">
        <f t="shared" si="8"/>
        <v>6.146326877150365</v>
      </c>
      <c r="J31" s="28">
        <f t="shared" si="8"/>
        <v>0</v>
      </c>
      <c r="K31" s="28">
        <f t="shared" si="8"/>
        <v>3.9832821532893123</v>
      </c>
      <c r="L31" s="28">
        <f t="shared" si="8"/>
        <v>1.4472661047761135</v>
      </c>
      <c r="M31" s="28">
        <f t="shared" si="8"/>
        <v>7.581985560741246</v>
      </c>
      <c r="N31" s="30">
        <f>N30/N7*100</f>
        <v>3.645316293280564</v>
      </c>
      <c r="O31" s="19"/>
    </row>
    <row r="32" spans="1:14" ht="19.5" customHeight="1">
      <c r="A32" s="24" t="s">
        <v>3</v>
      </c>
      <c r="B32" s="16">
        <f aca="true" t="shared" si="9" ref="B32:N32">+IF(B7=0,"-",B24/B7)</f>
        <v>0.20991484972526187</v>
      </c>
      <c r="C32" s="16">
        <f t="shared" si="9"/>
        <v>0.07391570162095866</v>
      </c>
      <c r="D32" s="16">
        <f t="shared" si="9"/>
        <v>0.1254775864126601</v>
      </c>
      <c r="E32" s="16">
        <f t="shared" si="9"/>
        <v>0.06761586362388042</v>
      </c>
      <c r="F32" s="16">
        <f t="shared" si="9"/>
        <v>0.1208777559503342</v>
      </c>
      <c r="G32" s="16">
        <f t="shared" si="9"/>
        <v>0.1443611597679004</v>
      </c>
      <c r="H32" s="16">
        <f t="shared" si="9"/>
        <v>0.02813052738477964</v>
      </c>
      <c r="I32" s="16">
        <f t="shared" si="9"/>
        <v>0.15698610148292863</v>
      </c>
      <c r="J32" s="16">
        <f t="shared" si="9"/>
        <v>0.06043291330101487</v>
      </c>
      <c r="K32" s="16">
        <f t="shared" si="9"/>
        <v>0.13554501956918188</v>
      </c>
      <c r="L32" s="16">
        <f t="shared" si="9"/>
        <v>0.1106482348461568</v>
      </c>
      <c r="M32" s="16">
        <f t="shared" si="9"/>
        <v>0.16974672421948572</v>
      </c>
      <c r="N32" s="17">
        <f t="shared" si="9"/>
        <v>0.12163109675314415</v>
      </c>
    </row>
    <row r="36" ht="15">
      <c r="B36" s="19"/>
    </row>
    <row r="41" ht="15">
      <c r="A41" t="s">
        <v>33</v>
      </c>
    </row>
    <row r="42" ht="15">
      <c r="A42" s="18">
        <f>12810/133470*100</f>
        <v>9.597662396044054</v>
      </c>
    </row>
  </sheetData>
  <sheetProtection/>
  <mergeCells count="5">
    <mergeCell ref="A4:A5"/>
    <mergeCell ref="B4:N4"/>
    <mergeCell ref="A1:D1"/>
    <mergeCell ref="A2:H2"/>
    <mergeCell ref="B6:N6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2014-09-26T07:14:30Z</cp:lastPrinted>
  <dcterms:created xsi:type="dcterms:W3CDTF">2009-03-31T06:53:37Z</dcterms:created>
  <dcterms:modified xsi:type="dcterms:W3CDTF">2018-09-13T07:57:43Z</dcterms:modified>
  <cp:category/>
  <cp:version/>
  <cp:contentType/>
  <cp:contentStatus/>
</cp:coreProperties>
</file>